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wb459940\Box Sync\Lina\P105036-JO-ERFKE2\Procurement Plan\"/>
    </mc:Choice>
  </mc:AlternateContent>
  <bookViews>
    <workbookView xWindow="0" yWindow="0" windowWidth="26400" windowHeight="9036" firstSheet="1" activeTab="2"/>
  </bookViews>
  <sheets>
    <sheet name="Unit rates_MOE_No contingencies" sheetId="9" r:id="rId1"/>
    <sheet name="PAD Thresholds" sheetId="28" r:id="rId2"/>
    <sheet name="Sheet 1-C5-WorksNewSch" sheetId="10" r:id="rId3"/>
    <sheet name="Sheet 2-5 WorkExt" sheetId="30" r:id="rId4"/>
  </sheets>
  <definedNames>
    <definedName name="ane">#REF!</definedName>
    <definedName name="arc">#REF!</definedName>
    <definedName name="cco">#REF!</definedName>
    <definedName name="eng">#REF!</definedName>
    <definedName name="icf">#REF!</definedName>
    <definedName name="ici">#REF!</definedName>
    <definedName name="ncf">#REF!</definedName>
    <definedName name="nci">#REF!</definedName>
    <definedName name="pcu">#REF!</definedName>
    <definedName name="_xlnm.Print_Area" localSheetId="1">'PAD Thresholds'!$E$1:$N$12</definedName>
    <definedName name="_xlnm.Print_Area" localSheetId="2">'Sheet 1-C5-WorksNewSch'!$B$4:$AV$88</definedName>
    <definedName name="_xlnm.Print_Area" localSheetId="3">'Sheet 2-5 WorkExt'!$B$1:$AP$138</definedName>
    <definedName name="_xlnm.Print_Titles" localSheetId="2">'Sheet 1-C5-WorksNewSch'!$1:$4</definedName>
    <definedName name="rco">#REF!</definedName>
    <definedName name="sdrrate">#REF!</definedName>
    <definedName name="spn">#REF!</definedName>
    <definedName name="stc">#REF!</definedName>
    <definedName name="tng">#REF!</definedName>
  </definedNames>
  <calcPr calcId="152511"/>
</workbook>
</file>

<file path=xl/calcChain.xml><?xml version="1.0" encoding="utf-8"?>
<calcChain xmlns="http://schemas.openxmlformats.org/spreadsheetml/2006/main">
  <c r="AP72" i="10" l="1"/>
  <c r="I104" i="10" l="1"/>
  <c r="AW96" i="10" l="1"/>
  <c r="AQ142" i="30"/>
  <c r="AI17" i="30" l="1"/>
  <c r="AM82" i="10"/>
  <c r="AI67" i="30"/>
  <c r="W44" i="30" l="1"/>
  <c r="U44" i="30" s="1"/>
  <c r="S44" i="30" s="1"/>
  <c r="Q44" i="30" s="1"/>
  <c r="O44" i="30" s="1"/>
  <c r="M44" i="30" s="1"/>
  <c r="AB44" i="30"/>
  <c r="AC44" i="30"/>
  <c r="AD44" i="30" s="1"/>
  <c r="AH44" i="30"/>
  <c r="W46" i="30"/>
  <c r="U46" i="30" s="1"/>
  <c r="S46" i="30" s="1"/>
  <c r="Q46" i="30" s="1"/>
  <c r="O46" i="30" s="1"/>
  <c r="M46" i="30" s="1"/>
  <c r="AB46" i="30"/>
  <c r="AC46" i="30"/>
  <c r="AD46" i="30" s="1"/>
  <c r="O47" i="30"/>
  <c r="Q47" i="30" s="1"/>
  <c r="S47" i="30" s="1"/>
  <c r="U47" i="30" s="1"/>
  <c r="W47" i="30" s="1"/>
  <c r="Z47" i="30" s="1"/>
  <c r="AB47" i="30" s="1"/>
  <c r="AC47" i="30"/>
  <c r="AD47" i="30" s="1"/>
  <c r="W49" i="30"/>
  <c r="U49" i="30" s="1"/>
  <c r="S49" i="30" s="1"/>
  <c r="Q49" i="30" s="1"/>
  <c r="O49" i="30" s="1"/>
  <c r="M49" i="30" s="1"/>
  <c r="AB49" i="30"/>
  <c r="AC49" i="30"/>
  <c r="AD49" i="30" s="1"/>
  <c r="AH49" i="30"/>
  <c r="O50" i="30"/>
  <c r="Q50" i="30" s="1"/>
  <c r="S50" i="30" s="1"/>
  <c r="U50" i="30" s="1"/>
  <c r="W50" i="30" s="1"/>
  <c r="Z50" i="30" s="1"/>
  <c r="AB50" i="30" s="1"/>
  <c r="AC50" i="30"/>
  <c r="AD50" i="30" s="1"/>
  <c r="W52" i="30"/>
  <c r="U52" i="30" s="1"/>
  <c r="S52" i="30" s="1"/>
  <c r="Q52" i="30" s="1"/>
  <c r="O52" i="30" s="1"/>
  <c r="M52" i="30" s="1"/>
  <c r="AB52" i="30"/>
  <c r="AC52" i="30"/>
  <c r="AD52" i="30" s="1"/>
  <c r="O53" i="30"/>
  <c r="Q53" i="30" s="1"/>
  <c r="S53" i="30" s="1"/>
  <c r="U53" i="30" s="1"/>
  <c r="W53" i="30" s="1"/>
  <c r="Y53" i="30"/>
  <c r="AC53" i="30"/>
  <c r="AD53" i="30" s="1"/>
  <c r="W79" i="30"/>
  <c r="U79" i="30" s="1"/>
  <c r="S79" i="30" s="1"/>
  <c r="Q79" i="30" s="1"/>
  <c r="O79" i="30" s="1"/>
  <c r="M79" i="30" s="1"/>
  <c r="AB79" i="30"/>
  <c r="AC79" i="30"/>
  <c r="AD79" i="30" s="1"/>
  <c r="AH79" i="30"/>
  <c r="O80" i="30"/>
  <c r="Q80" i="30" s="1"/>
  <c r="U80" i="30"/>
  <c r="W80" i="30" s="1"/>
  <c r="Z80" i="30" s="1"/>
  <c r="AB80" i="30" s="1"/>
  <c r="AC80" i="30"/>
  <c r="AD80" i="30" s="1"/>
  <c r="W82" i="30"/>
  <c r="U82" i="30" s="1"/>
  <c r="S82" i="30" s="1"/>
  <c r="Q82" i="30" s="1"/>
  <c r="O82" i="30" s="1"/>
  <c r="M82" i="30" s="1"/>
  <c r="AB82" i="30"/>
  <c r="AC82" i="30"/>
  <c r="AD82" i="30" s="1"/>
  <c r="AH82" i="30"/>
  <c r="O83" i="30"/>
  <c r="Q83" i="30" s="1"/>
  <c r="U83" i="30"/>
  <c r="W83" i="30"/>
  <c r="Z83" i="30" s="1"/>
  <c r="AB83" i="30" s="1"/>
  <c r="AC83" i="30"/>
  <c r="AD83" i="30" s="1"/>
  <c r="AE50" i="30" l="1"/>
  <c r="AE44" i="30"/>
  <c r="AE52" i="30"/>
  <c r="AE49" i="30"/>
  <c r="AE80" i="30"/>
  <c r="AE79" i="30"/>
  <c r="Z53" i="30"/>
  <c r="AB53" i="30" s="1"/>
  <c r="AE53" i="30" s="1"/>
  <c r="AE46" i="30"/>
  <c r="AE47" i="30"/>
  <c r="AE83" i="30"/>
  <c r="AE82" i="30"/>
  <c r="N84" i="10" l="1"/>
  <c r="N72" i="10"/>
  <c r="M93" i="10"/>
  <c r="M90" i="10"/>
  <c r="AI73" i="30"/>
  <c r="AI61" i="30"/>
  <c r="AI55" i="30"/>
  <c r="AI32" i="30"/>
  <c r="AI26" i="30"/>
  <c r="AO60" i="10"/>
  <c r="AO57" i="10"/>
  <c r="AO54" i="10"/>
  <c r="AO51" i="10"/>
  <c r="AO48" i="10"/>
  <c r="AO42" i="10"/>
  <c r="AO36" i="10"/>
  <c r="AO33" i="10"/>
  <c r="AO30" i="10"/>
  <c r="AO27" i="10"/>
  <c r="AO12" i="10"/>
  <c r="AO21" i="10"/>
  <c r="AO18" i="10"/>
  <c r="AO6" i="10"/>
  <c r="AN85" i="10"/>
  <c r="P83" i="10"/>
  <c r="AN94" i="10"/>
  <c r="AJ94" i="10"/>
  <c r="U93" i="10"/>
  <c r="W93" i="10" s="1"/>
  <c r="Y93" i="10" s="1"/>
  <c r="AA93" i="10" s="1"/>
  <c r="AC93" i="10" s="1"/>
  <c r="AF93" i="10" s="1"/>
  <c r="AH93" i="10" s="1"/>
  <c r="AK93" i="10" s="1"/>
  <c r="AN92" i="10"/>
  <c r="AI92" i="10"/>
  <c r="AJ92" i="10" s="1"/>
  <c r="AA92" i="10"/>
  <c r="AC92" i="10" s="1"/>
  <c r="AF92" i="10" s="1"/>
  <c r="AH92" i="10" s="1"/>
  <c r="U92" i="10"/>
  <c r="W92" i="10" s="1"/>
  <c r="P92" i="10"/>
  <c r="AN91" i="10"/>
  <c r="AJ91" i="10"/>
  <c r="U90" i="10"/>
  <c r="W90" i="10" s="1"/>
  <c r="Y90" i="10" s="1"/>
  <c r="AA90" i="10" s="1"/>
  <c r="AC90" i="10" s="1"/>
  <c r="AF90" i="10" s="1"/>
  <c r="AH90" i="10" s="1"/>
  <c r="AK90" i="10" s="1"/>
  <c r="AN89" i="10"/>
  <c r="AI89" i="10"/>
  <c r="AJ89" i="10" s="1"/>
  <c r="AA89" i="10"/>
  <c r="AC89" i="10" s="1"/>
  <c r="AF89" i="10" s="1"/>
  <c r="AH89" i="10" s="1"/>
  <c r="U89" i="10"/>
  <c r="P89" i="10"/>
  <c r="U87" i="10"/>
  <c r="W87" i="10" s="1"/>
  <c r="Y87" i="10" s="1"/>
  <c r="AA87" i="10" s="1"/>
  <c r="AC87" i="10" s="1"/>
  <c r="AF87" i="10" s="1"/>
  <c r="AH87" i="10" s="1"/>
  <c r="AK87" i="10" s="1"/>
  <c r="U84" i="10"/>
  <c r="W84" i="10" s="1"/>
  <c r="Y84" i="10" s="1"/>
  <c r="AA84" i="10" s="1"/>
  <c r="AC84" i="10" s="1"/>
  <c r="AF84" i="10" s="1"/>
  <c r="AH84" i="10" s="1"/>
  <c r="AK84" i="10" s="1"/>
  <c r="U75" i="10"/>
  <c r="W75" i="10" s="1"/>
  <c r="Y75" i="10" s="1"/>
  <c r="AA75" i="10" s="1"/>
  <c r="AC75" i="10" s="1"/>
  <c r="AF75" i="10" s="1"/>
  <c r="AH75" i="10" s="1"/>
  <c r="AK75" i="10" s="1"/>
  <c r="U81" i="10"/>
  <c r="W81" i="10" s="1"/>
  <c r="Y81" i="10" s="1"/>
  <c r="AA81" i="10" s="1"/>
  <c r="AC81" i="10" s="1"/>
  <c r="AF81" i="10" s="1"/>
  <c r="AH81" i="10" s="1"/>
  <c r="AK81" i="10" s="1"/>
  <c r="U78" i="10"/>
  <c r="W78" i="10" s="1"/>
  <c r="Y78" i="10" s="1"/>
  <c r="AA78" i="10" s="1"/>
  <c r="AC78" i="10" s="1"/>
  <c r="AF78" i="10" s="1"/>
  <c r="AH78" i="10" s="1"/>
  <c r="AK78" i="10" s="1"/>
  <c r="U72" i="10"/>
  <c r="W72" i="10" s="1"/>
  <c r="Y72" i="10" s="1"/>
  <c r="AA72" i="10" s="1"/>
  <c r="AC72" i="10" s="1"/>
  <c r="AF72" i="10" s="1"/>
  <c r="AH72" i="10" s="1"/>
  <c r="AK72" i="10" s="1"/>
  <c r="U69" i="10"/>
  <c r="W69" i="10" s="1"/>
  <c r="Y69" i="10" s="1"/>
  <c r="AA69" i="10" s="1"/>
  <c r="AC69" i="10" s="1"/>
  <c r="AF69" i="10" s="1"/>
  <c r="AH69" i="10" s="1"/>
  <c r="AK69" i="10" s="1"/>
  <c r="U66" i="10"/>
  <c r="W66" i="10" s="1"/>
  <c r="Y66" i="10" s="1"/>
  <c r="AA66" i="10" s="1"/>
  <c r="AC66" i="10" s="1"/>
  <c r="AF66" i="10" s="1"/>
  <c r="AH66" i="10" s="1"/>
  <c r="AK66" i="10" s="1"/>
  <c r="N75" i="10"/>
  <c r="N81" i="10"/>
  <c r="N78" i="10"/>
  <c r="AO39" i="10"/>
  <c r="AC137" i="30"/>
  <c r="AD137" i="30" s="1"/>
  <c r="AC134" i="30"/>
  <c r="AD134" i="30" s="1"/>
  <c r="AC131" i="30"/>
  <c r="AD131" i="30" s="1"/>
  <c r="AC128" i="30"/>
  <c r="AD128" i="30" s="1"/>
  <c r="AC125" i="30"/>
  <c r="AD125" i="30" s="1"/>
  <c r="AC122" i="30"/>
  <c r="AD122" i="30" s="1"/>
  <c r="AC110" i="30"/>
  <c r="AD110" i="30" s="1"/>
  <c r="O137" i="30"/>
  <c r="Q137" i="30" s="1"/>
  <c r="S137" i="30" s="1"/>
  <c r="U137" i="30" s="1"/>
  <c r="W137" i="30" s="1"/>
  <c r="Z137" i="30" s="1"/>
  <c r="AB137" i="30" s="1"/>
  <c r="O134" i="30"/>
  <c r="Q134" i="30" s="1"/>
  <c r="S134" i="30" s="1"/>
  <c r="U134" i="30" s="1"/>
  <c r="W134" i="30" s="1"/>
  <c r="Z134" i="30" s="1"/>
  <c r="AB134" i="30" s="1"/>
  <c r="O131" i="30"/>
  <c r="Q131" i="30" s="1"/>
  <c r="S131" i="30" s="1"/>
  <c r="U131" i="30" s="1"/>
  <c r="W131" i="30" s="1"/>
  <c r="Z131" i="30" s="1"/>
  <c r="AB131" i="30" s="1"/>
  <c r="O128" i="30"/>
  <c r="Q128" i="30" s="1"/>
  <c r="S128" i="30" s="1"/>
  <c r="U128" i="30" s="1"/>
  <c r="W128" i="30" s="1"/>
  <c r="Z128" i="30" s="1"/>
  <c r="AB128" i="30" s="1"/>
  <c r="O125" i="30"/>
  <c r="Q125" i="30" s="1"/>
  <c r="S125" i="30" s="1"/>
  <c r="U125" i="30" s="1"/>
  <c r="W125" i="30" s="1"/>
  <c r="Z125" i="30" s="1"/>
  <c r="AB125" i="30" s="1"/>
  <c r="O122" i="30"/>
  <c r="Q122" i="30" s="1"/>
  <c r="S122" i="30" s="1"/>
  <c r="U122" i="30" s="1"/>
  <c r="W122" i="30" s="1"/>
  <c r="Z122" i="30" s="1"/>
  <c r="AB122" i="30" s="1"/>
  <c r="O113" i="30"/>
  <c r="Q113" i="30" s="1"/>
  <c r="S113" i="30" s="1"/>
  <c r="U113" i="30" s="1"/>
  <c r="W113" i="30" s="1"/>
  <c r="Z113" i="30" s="1"/>
  <c r="AB113" i="30" s="1"/>
  <c r="AK64" i="10"/>
  <c r="AK43" i="10"/>
  <c r="AK40" i="10"/>
  <c r="AK37" i="10"/>
  <c r="AK34" i="10"/>
  <c r="AK31" i="10"/>
  <c r="AK28" i="10"/>
  <c r="AK25" i="10"/>
  <c r="AK22" i="10"/>
  <c r="AK19" i="10"/>
  <c r="AK16" i="10"/>
  <c r="AK13" i="10"/>
  <c r="AK10" i="10"/>
  <c r="AD25" i="30"/>
  <c r="AD22" i="30"/>
  <c r="AD19" i="30"/>
  <c r="AE16" i="30"/>
  <c r="AE13" i="30"/>
  <c r="AE10" i="30"/>
  <c r="AE7" i="30"/>
  <c r="AD7" i="30"/>
  <c r="AD13" i="30"/>
  <c r="AD10" i="30"/>
  <c r="AN88" i="10"/>
  <c r="AN64" i="10"/>
  <c r="AN61" i="10"/>
  <c r="AN58" i="10"/>
  <c r="AP57" i="10" s="1"/>
  <c r="AN55" i="10"/>
  <c r="AN52" i="10"/>
  <c r="AP51" i="10" s="1"/>
  <c r="AN49" i="10"/>
  <c r="AN43" i="10"/>
  <c r="AJ88" i="10"/>
  <c r="AI86" i="10"/>
  <c r="AJ86" i="10" s="1"/>
  <c r="AN86" i="10"/>
  <c r="L84" i="10"/>
  <c r="L75" i="10"/>
  <c r="L81" i="10"/>
  <c r="L78" i="10"/>
  <c r="L72" i="10"/>
  <c r="L69" i="10"/>
  <c r="L66" i="10"/>
  <c r="AH73" i="30"/>
  <c r="AJ73" i="30" s="1"/>
  <c r="AH61" i="30"/>
  <c r="AJ61" i="30" s="1"/>
  <c r="AH32" i="30"/>
  <c r="M87" i="10"/>
  <c r="P86" i="10"/>
  <c r="AH67" i="30"/>
  <c r="AH55" i="30"/>
  <c r="AJ55" i="30" s="1"/>
  <c r="AH26" i="30"/>
  <c r="AJ26" i="30" s="1"/>
  <c r="AH17" i="30"/>
  <c r="AJ20" i="30" s="1"/>
  <c r="P50" i="10"/>
  <c r="P53" i="10"/>
  <c r="P56" i="10"/>
  <c r="P59" i="10"/>
  <c r="P62" i="10"/>
  <c r="P65" i="10"/>
  <c r="P68" i="10"/>
  <c r="P71" i="10"/>
  <c r="P77" i="10"/>
  <c r="P80" i="10"/>
  <c r="P74" i="10"/>
  <c r="P47" i="10"/>
  <c r="P8" i="10"/>
  <c r="P11" i="10"/>
  <c r="P14" i="10"/>
  <c r="P17" i="10"/>
  <c r="P20" i="10"/>
  <c r="P23" i="10"/>
  <c r="P26" i="10"/>
  <c r="P29" i="10"/>
  <c r="P32" i="10"/>
  <c r="P35" i="10"/>
  <c r="P38" i="10"/>
  <c r="P41" i="10"/>
  <c r="P44" i="10"/>
  <c r="P5" i="10"/>
  <c r="AN40" i="10"/>
  <c r="AP39" i="10" s="1"/>
  <c r="AN37" i="10"/>
  <c r="AN33" i="10"/>
  <c r="AP33" i="10" s="1"/>
  <c r="AN31" i="10"/>
  <c r="AN28" i="10"/>
  <c r="AN25" i="10"/>
  <c r="AN22" i="10"/>
  <c r="AP21" i="10" s="1"/>
  <c r="AN19" i="10"/>
  <c r="AN16" i="10"/>
  <c r="AN13" i="10"/>
  <c r="AN10" i="10"/>
  <c r="AN7" i="10"/>
  <c r="AD16" i="30"/>
  <c r="AI36" i="10"/>
  <c r="U86" i="10"/>
  <c r="W86" i="10" s="1"/>
  <c r="AA86" i="10"/>
  <c r="AC86" i="10" s="1"/>
  <c r="AF86" i="10" s="1"/>
  <c r="AH86" i="10" s="1"/>
  <c r="AE75" i="30"/>
  <c r="AE69" i="30"/>
  <c r="AE63" i="30"/>
  <c r="AE57" i="30"/>
  <c r="AE34" i="30"/>
  <c r="AE19" i="30"/>
  <c r="AA63" i="10"/>
  <c r="AC63" i="10" s="1"/>
  <c r="AF63" i="10" s="1"/>
  <c r="AH63" i="10" s="1"/>
  <c r="AK63" i="10" s="1"/>
  <c r="W63" i="10"/>
  <c r="U63" i="10" s="1"/>
  <c r="S63" i="10" s="1"/>
  <c r="AB130" i="30"/>
  <c r="AE130" i="30" s="1"/>
  <c r="O136" i="30"/>
  <c r="Q136" i="30" s="1"/>
  <c r="S136" i="30" s="1"/>
  <c r="U136" i="30" s="1"/>
  <c r="W136" i="30" s="1"/>
  <c r="AB136" i="30"/>
  <c r="AE136" i="30" s="1"/>
  <c r="O133" i="30"/>
  <c r="Q133" i="30" s="1"/>
  <c r="S133" i="30" s="1"/>
  <c r="U133" i="30" s="1"/>
  <c r="W133" i="30" s="1"/>
  <c r="AB133" i="30"/>
  <c r="AE133" i="30" s="1"/>
  <c r="O130" i="30"/>
  <c r="Q130" i="30" s="1"/>
  <c r="S130" i="30" s="1"/>
  <c r="U130" i="30" s="1"/>
  <c r="W130" i="30" s="1"/>
  <c r="O127" i="30"/>
  <c r="Q127" i="30" s="1"/>
  <c r="S127" i="30" s="1"/>
  <c r="U127" i="30" s="1"/>
  <c r="W127" i="30" s="1"/>
  <c r="AB127" i="30"/>
  <c r="AE127" i="30" s="1"/>
  <c r="O124" i="30"/>
  <c r="Q124" i="30" s="1"/>
  <c r="S124" i="30" s="1"/>
  <c r="U124" i="30" s="1"/>
  <c r="W124" i="30" s="1"/>
  <c r="AB124" i="30"/>
  <c r="AE124" i="30" s="1"/>
  <c r="AB121" i="30"/>
  <c r="AE121" i="30" s="1"/>
  <c r="O121" i="30"/>
  <c r="Q121" i="30" s="1"/>
  <c r="S121" i="30" s="1"/>
  <c r="U121" i="30" s="1"/>
  <c r="W121" i="30" s="1"/>
  <c r="AC92" i="30"/>
  <c r="AD92" i="30" s="1"/>
  <c r="O92" i="30"/>
  <c r="Q92" i="30" s="1"/>
  <c r="S92" i="30" s="1"/>
  <c r="U92" i="30" s="1"/>
  <c r="W92" i="30" s="1"/>
  <c r="Z92" i="30" s="1"/>
  <c r="AB92" i="30" s="1"/>
  <c r="AC91" i="30"/>
  <c r="AD91" i="30" s="1"/>
  <c r="AB91" i="30"/>
  <c r="W91" i="30"/>
  <c r="U91" i="30" s="1"/>
  <c r="S91" i="30" s="1"/>
  <c r="Q91" i="30" s="1"/>
  <c r="O91" i="30" s="1"/>
  <c r="M91" i="30" s="1"/>
  <c r="AH42" i="10"/>
  <c r="R16" i="30"/>
  <c r="R13" i="30"/>
  <c r="R10" i="30"/>
  <c r="R7" i="30"/>
  <c r="AJ61" i="10"/>
  <c r="AJ58" i="10"/>
  <c r="AJ55" i="10"/>
  <c r="AJ52" i="10"/>
  <c r="AJ49" i="10"/>
  <c r="AJ43" i="10"/>
  <c r="AG52" i="10"/>
  <c r="AG61" i="10"/>
  <c r="AG58" i="10"/>
  <c r="AG55" i="10"/>
  <c r="AG49" i="10"/>
  <c r="AG43" i="10"/>
  <c r="Z61" i="10"/>
  <c r="Z60" i="10"/>
  <c r="Z58" i="10"/>
  <c r="Z52" i="10"/>
  <c r="Z49" i="10"/>
  <c r="Z46" i="10"/>
  <c r="Z43" i="10"/>
  <c r="AY7" i="10"/>
  <c r="U83" i="10"/>
  <c r="W83" i="10" s="1"/>
  <c r="Y83" i="10" s="1"/>
  <c r="AA83" i="10" s="1"/>
  <c r="AC83" i="10" s="1"/>
  <c r="AF83" i="10" s="1"/>
  <c r="AH83" i="10" s="1"/>
  <c r="AK83" i="10" s="1"/>
  <c r="U74" i="10"/>
  <c r="W74" i="10" s="1"/>
  <c r="Y74" i="10" s="1"/>
  <c r="AA74" i="10" s="1"/>
  <c r="AC74" i="10" s="1"/>
  <c r="AF74" i="10" s="1"/>
  <c r="AH74" i="10" s="1"/>
  <c r="AK74" i="10" s="1"/>
  <c r="U80" i="10"/>
  <c r="W80" i="10" s="1"/>
  <c r="Y80" i="10" s="1"/>
  <c r="AA80" i="10" s="1"/>
  <c r="AC80" i="10" s="1"/>
  <c r="AF80" i="10" s="1"/>
  <c r="AH80" i="10" s="1"/>
  <c r="AK80" i="10" s="1"/>
  <c r="U77" i="10"/>
  <c r="W77" i="10" s="1"/>
  <c r="Y77" i="10" s="1"/>
  <c r="AA77" i="10" s="1"/>
  <c r="AC77" i="10" s="1"/>
  <c r="AF77" i="10" s="1"/>
  <c r="AH77" i="10" s="1"/>
  <c r="AK77" i="10" s="1"/>
  <c r="U71" i="10"/>
  <c r="W71" i="10" s="1"/>
  <c r="Y71" i="10" s="1"/>
  <c r="AA71" i="10" s="1"/>
  <c r="AC71" i="10" s="1"/>
  <c r="AF71" i="10" s="1"/>
  <c r="AH71" i="10" s="1"/>
  <c r="AK71" i="10" s="1"/>
  <c r="U68" i="10"/>
  <c r="W68" i="10" s="1"/>
  <c r="Y68" i="10" s="1"/>
  <c r="AA68" i="10" s="1"/>
  <c r="AC68" i="10" s="1"/>
  <c r="AF68" i="10" s="1"/>
  <c r="AH68" i="10" s="1"/>
  <c r="AK68" i="10" s="1"/>
  <c r="U65" i="10"/>
  <c r="W65" i="10" s="1"/>
  <c r="Y65" i="10" s="1"/>
  <c r="AA65" i="10" s="1"/>
  <c r="AC65" i="10" s="1"/>
  <c r="AF65" i="10" s="1"/>
  <c r="AH65" i="10" s="1"/>
  <c r="X54" i="10"/>
  <c r="AI62" i="10"/>
  <c r="AJ62" i="10" s="1"/>
  <c r="U62" i="10"/>
  <c r="W62" i="10" s="1"/>
  <c r="Y62" i="10" s="1"/>
  <c r="AA62" i="10" s="1"/>
  <c r="AC62" i="10" s="1"/>
  <c r="AF62" i="10" s="1"/>
  <c r="AH62" i="10" s="1"/>
  <c r="Z51" i="10"/>
  <c r="Z48" i="10"/>
  <c r="Z45" i="10"/>
  <c r="Z42" i="10"/>
  <c r="AA28" i="30"/>
  <c r="AA31" i="30"/>
  <c r="AG34" i="10"/>
  <c r="AG25" i="10"/>
  <c r="AG40" i="10"/>
  <c r="AG37" i="10"/>
  <c r="AG31" i="10"/>
  <c r="AG28" i="10"/>
  <c r="AG16" i="10"/>
  <c r="AG13" i="10"/>
  <c r="AG10" i="10"/>
  <c r="AG22" i="10"/>
  <c r="AG19" i="10"/>
  <c r="AG7" i="10"/>
  <c r="AC104" i="30"/>
  <c r="AD104" i="30" s="1"/>
  <c r="O104" i="30"/>
  <c r="Q104" i="30" s="1"/>
  <c r="S104" i="30" s="1"/>
  <c r="U104" i="30" s="1"/>
  <c r="W104" i="30" s="1"/>
  <c r="Z104" i="30" s="1"/>
  <c r="AB104" i="30" s="1"/>
  <c r="AC103" i="30"/>
  <c r="AD103" i="30" s="1"/>
  <c r="AB103" i="30"/>
  <c r="W103" i="30"/>
  <c r="U103" i="30" s="1"/>
  <c r="S103" i="30" s="1"/>
  <c r="Q103" i="30" s="1"/>
  <c r="O103" i="30" s="1"/>
  <c r="M103" i="30" s="1"/>
  <c r="AC95" i="30"/>
  <c r="AD95" i="30" s="1"/>
  <c r="O95" i="30"/>
  <c r="Q95" i="30" s="1"/>
  <c r="S95" i="30" s="1"/>
  <c r="U95" i="30" s="1"/>
  <c r="W95" i="30" s="1"/>
  <c r="Z95" i="30" s="1"/>
  <c r="AB95" i="30" s="1"/>
  <c r="AC94" i="30"/>
  <c r="AD94" i="30" s="1"/>
  <c r="AB94" i="30"/>
  <c r="W94" i="30"/>
  <c r="U94" i="30" s="1"/>
  <c r="S94" i="30" s="1"/>
  <c r="Q94" i="30" s="1"/>
  <c r="O94" i="30" s="1"/>
  <c r="M94" i="30" s="1"/>
  <c r="AC119" i="30"/>
  <c r="AD119" i="30" s="1"/>
  <c r="O119" i="30"/>
  <c r="Q119" i="30" s="1"/>
  <c r="S119" i="30" s="1"/>
  <c r="U119" i="30" s="1"/>
  <c r="W119" i="30" s="1"/>
  <c r="Z119" i="30" s="1"/>
  <c r="AB119" i="30" s="1"/>
  <c r="AC118" i="30"/>
  <c r="AD118" i="30" s="1"/>
  <c r="AB118" i="30"/>
  <c r="W118" i="30"/>
  <c r="U118" i="30" s="1"/>
  <c r="S118" i="30" s="1"/>
  <c r="Q118" i="30" s="1"/>
  <c r="O118" i="30" s="1"/>
  <c r="M118" i="30" s="1"/>
  <c r="AC116" i="30"/>
  <c r="AD116" i="30" s="1"/>
  <c r="O116" i="30"/>
  <c r="Q116" i="30" s="1"/>
  <c r="S116" i="30" s="1"/>
  <c r="U116" i="30" s="1"/>
  <c r="W116" i="30" s="1"/>
  <c r="Z116" i="30" s="1"/>
  <c r="AB116" i="30" s="1"/>
  <c r="AC115" i="30"/>
  <c r="AD115" i="30" s="1"/>
  <c r="AB115" i="30"/>
  <c r="AE115" i="30" s="1"/>
  <c r="W115" i="30"/>
  <c r="U115" i="30" s="1"/>
  <c r="S115" i="30" s="1"/>
  <c r="Q115" i="30" s="1"/>
  <c r="O115" i="30" s="1"/>
  <c r="M115" i="30" s="1"/>
  <c r="AC113" i="30"/>
  <c r="AD113" i="30" s="1"/>
  <c r="AC112" i="30"/>
  <c r="AD112" i="30" s="1"/>
  <c r="AB112" i="30"/>
  <c r="W112" i="30"/>
  <c r="U112" i="30" s="1"/>
  <c r="S112" i="30" s="1"/>
  <c r="Q112" i="30" s="1"/>
  <c r="O112" i="30" s="1"/>
  <c r="M112" i="30" s="1"/>
  <c r="O110" i="30"/>
  <c r="Q110" i="30" s="1"/>
  <c r="S110" i="30" s="1"/>
  <c r="U110" i="30" s="1"/>
  <c r="W110" i="30" s="1"/>
  <c r="Z110" i="30" s="1"/>
  <c r="AB110" i="30" s="1"/>
  <c r="AE110" i="30" s="1"/>
  <c r="AC109" i="30"/>
  <c r="AD109" i="30" s="1"/>
  <c r="AB109" i="30"/>
  <c r="W109" i="30"/>
  <c r="U109" i="30" s="1"/>
  <c r="S109" i="30" s="1"/>
  <c r="Q109" i="30" s="1"/>
  <c r="O109" i="30" s="1"/>
  <c r="M109" i="30" s="1"/>
  <c r="AC98" i="30"/>
  <c r="AD98" i="30" s="1"/>
  <c r="O98" i="30"/>
  <c r="Q98" i="30" s="1"/>
  <c r="S98" i="30" s="1"/>
  <c r="U98" i="30" s="1"/>
  <c r="W98" i="30" s="1"/>
  <c r="Z98" i="30" s="1"/>
  <c r="AB98" i="30" s="1"/>
  <c r="AC97" i="30"/>
  <c r="AD97" i="30" s="1"/>
  <c r="AB97" i="30"/>
  <c r="W97" i="30"/>
  <c r="U97" i="30" s="1"/>
  <c r="S97" i="30" s="1"/>
  <c r="Q97" i="30" s="1"/>
  <c r="O97" i="30" s="1"/>
  <c r="M97" i="30" s="1"/>
  <c r="AC101" i="30"/>
  <c r="AD101" i="30" s="1"/>
  <c r="O101" i="30"/>
  <c r="Q101" i="30" s="1"/>
  <c r="S101" i="30" s="1"/>
  <c r="U101" i="30" s="1"/>
  <c r="W101" i="30" s="1"/>
  <c r="Z101" i="30" s="1"/>
  <c r="AB101" i="30" s="1"/>
  <c r="AC100" i="30"/>
  <c r="AD100" i="30" s="1"/>
  <c r="AB100" i="30"/>
  <c r="W100" i="30"/>
  <c r="U100" i="30" s="1"/>
  <c r="S100" i="30" s="1"/>
  <c r="Q100" i="30" s="1"/>
  <c r="O100" i="30" s="1"/>
  <c r="M100" i="30" s="1"/>
  <c r="AC107" i="30"/>
  <c r="AD107" i="30" s="1"/>
  <c r="O107" i="30"/>
  <c r="Q107" i="30" s="1"/>
  <c r="S107" i="30" s="1"/>
  <c r="U107" i="30" s="1"/>
  <c r="W107" i="30" s="1"/>
  <c r="Z107" i="30" s="1"/>
  <c r="AB107" i="30" s="1"/>
  <c r="AC106" i="30"/>
  <c r="AD106" i="30" s="1"/>
  <c r="AB106" i="30"/>
  <c r="W106" i="30"/>
  <c r="U106" i="30" s="1"/>
  <c r="S106" i="30" s="1"/>
  <c r="Q106" i="30" s="1"/>
  <c r="O106" i="30" s="1"/>
  <c r="M106" i="30" s="1"/>
  <c r="AC89" i="30"/>
  <c r="AD89" i="30" s="1"/>
  <c r="O89" i="30"/>
  <c r="Q89" i="30" s="1"/>
  <c r="S89" i="30" s="1"/>
  <c r="U89" i="30" s="1"/>
  <c r="W89" i="30" s="1"/>
  <c r="Z89" i="30" s="1"/>
  <c r="AB89" i="30" s="1"/>
  <c r="AC88" i="30"/>
  <c r="AD88" i="30" s="1"/>
  <c r="AB88" i="30"/>
  <c r="AE88" i="30" s="1"/>
  <c r="W88" i="30"/>
  <c r="U88" i="30" s="1"/>
  <c r="S88" i="30" s="1"/>
  <c r="Q88" i="30" s="1"/>
  <c r="O88" i="30" s="1"/>
  <c r="M88" i="30" s="1"/>
  <c r="AC86" i="30"/>
  <c r="AD86" i="30" s="1"/>
  <c r="O86" i="30"/>
  <c r="Q86" i="30" s="1"/>
  <c r="S86" i="30" s="1"/>
  <c r="U86" i="30" s="1"/>
  <c r="W86" i="30" s="1"/>
  <c r="Z86" i="30" s="1"/>
  <c r="AB86" i="30" s="1"/>
  <c r="AC85" i="30"/>
  <c r="AD85" i="30" s="1"/>
  <c r="AB85" i="30"/>
  <c r="W85" i="30"/>
  <c r="U85" i="30" s="1"/>
  <c r="S85" i="30" s="1"/>
  <c r="Q85" i="30" s="1"/>
  <c r="O85" i="30" s="1"/>
  <c r="M85" i="30" s="1"/>
  <c r="AC77" i="30"/>
  <c r="AD77" i="30" s="1"/>
  <c r="O77" i="30"/>
  <c r="Q77" i="30" s="1"/>
  <c r="S77" i="30" s="1"/>
  <c r="U77" i="30" s="1"/>
  <c r="W77" i="30" s="1"/>
  <c r="Z77" i="30" s="1"/>
  <c r="AC76" i="30"/>
  <c r="AB76" i="30"/>
  <c r="W76" i="30"/>
  <c r="U76" i="30" s="1"/>
  <c r="S76" i="30" s="1"/>
  <c r="Q76" i="30" s="1"/>
  <c r="O76" i="30" s="1"/>
  <c r="M76" i="30" s="1"/>
  <c r="AC74" i="30"/>
  <c r="AD74" i="30" s="1"/>
  <c r="O74" i="30"/>
  <c r="Q74" i="30" s="1"/>
  <c r="S74" i="30" s="1"/>
  <c r="U74" i="30" s="1"/>
  <c r="W74" i="30" s="1"/>
  <c r="Z74" i="30" s="1"/>
  <c r="AC73" i="30"/>
  <c r="AD73" i="30" s="1"/>
  <c r="AB73" i="30"/>
  <c r="W73" i="30"/>
  <c r="U73" i="30" s="1"/>
  <c r="S73" i="30" s="1"/>
  <c r="Q73" i="30" s="1"/>
  <c r="O73" i="30" s="1"/>
  <c r="M73" i="30" s="1"/>
  <c r="AC71" i="30"/>
  <c r="AD71" i="30" s="1"/>
  <c r="O71" i="30"/>
  <c r="Q71" i="30" s="1"/>
  <c r="S71" i="30" s="1"/>
  <c r="U71" i="30" s="1"/>
  <c r="W71" i="30" s="1"/>
  <c r="Z71" i="30" s="1"/>
  <c r="AD70" i="30"/>
  <c r="AB70" i="30"/>
  <c r="AE70" i="30" s="1"/>
  <c r="W70" i="30"/>
  <c r="U70" i="30" s="1"/>
  <c r="S70" i="30" s="1"/>
  <c r="Q70" i="30" s="1"/>
  <c r="O70" i="30" s="1"/>
  <c r="M70" i="30" s="1"/>
  <c r="AC68" i="30"/>
  <c r="AD68" i="30" s="1"/>
  <c r="O68" i="30"/>
  <c r="Q68" i="30" s="1"/>
  <c r="S68" i="30" s="1"/>
  <c r="U68" i="30" s="1"/>
  <c r="W68" i="30" s="1"/>
  <c r="Z68" i="30" s="1"/>
  <c r="AC67" i="30"/>
  <c r="AD67" i="30" s="1"/>
  <c r="AB67" i="30"/>
  <c r="W67" i="30"/>
  <c r="U67" i="30" s="1"/>
  <c r="S67" i="30" s="1"/>
  <c r="Q67" i="30" s="1"/>
  <c r="O67" i="30" s="1"/>
  <c r="M67" i="30" s="1"/>
  <c r="AC65" i="30"/>
  <c r="AD65" i="30" s="1"/>
  <c r="O65" i="30"/>
  <c r="Q65" i="30" s="1"/>
  <c r="S65" i="30" s="1"/>
  <c r="U65" i="30" s="1"/>
  <c r="W65" i="30" s="1"/>
  <c r="Z65" i="30" s="1"/>
  <c r="AC64" i="30"/>
  <c r="AD64" i="30" s="1"/>
  <c r="AB64" i="30"/>
  <c r="W64" i="30"/>
  <c r="U64" i="30" s="1"/>
  <c r="S64" i="30" s="1"/>
  <c r="Q64" i="30" s="1"/>
  <c r="O64" i="30" s="1"/>
  <c r="M64" i="30" s="1"/>
  <c r="AC62" i="30"/>
  <c r="AD62" i="30" s="1"/>
  <c r="O62" i="30"/>
  <c r="Q62" i="30" s="1"/>
  <c r="S62" i="30" s="1"/>
  <c r="U62" i="30" s="1"/>
  <c r="W62" i="30" s="1"/>
  <c r="Z62" i="30" s="1"/>
  <c r="AC61" i="30"/>
  <c r="AD61" i="30" s="1"/>
  <c r="AB61" i="30"/>
  <c r="W61" i="30"/>
  <c r="U61" i="30" s="1"/>
  <c r="S61" i="30" s="1"/>
  <c r="Q61" i="30" s="1"/>
  <c r="O61" i="30" s="1"/>
  <c r="M61" i="30" s="1"/>
  <c r="AC59" i="30"/>
  <c r="AD59" i="30" s="1"/>
  <c r="O59" i="30"/>
  <c r="Q59" i="30" s="1"/>
  <c r="S59" i="30" s="1"/>
  <c r="U59" i="30" s="1"/>
  <c r="W59" i="30" s="1"/>
  <c r="Z59" i="30" s="1"/>
  <c r="AC58" i="30"/>
  <c r="AD58" i="30" s="1"/>
  <c r="AB58" i="30"/>
  <c r="AE58" i="30" s="1"/>
  <c r="W58" i="30"/>
  <c r="U58" i="30" s="1"/>
  <c r="S58" i="30" s="1"/>
  <c r="Q58" i="30" s="1"/>
  <c r="O58" i="30" s="1"/>
  <c r="M58" i="30" s="1"/>
  <c r="AC56" i="30"/>
  <c r="AD56" i="30" s="1"/>
  <c r="O56" i="30"/>
  <c r="Q56" i="30" s="1"/>
  <c r="S56" i="30" s="1"/>
  <c r="U56" i="30" s="1"/>
  <c r="W56" i="30" s="1"/>
  <c r="Z56" i="30" s="1"/>
  <c r="AC55" i="30"/>
  <c r="AD55" i="30" s="1"/>
  <c r="AB55" i="30"/>
  <c r="W55" i="30"/>
  <c r="U55" i="30" s="1"/>
  <c r="S55" i="30" s="1"/>
  <c r="Q55" i="30" s="1"/>
  <c r="O55" i="30" s="1"/>
  <c r="M55" i="30" s="1"/>
  <c r="AC42" i="30"/>
  <c r="AD42" i="30" s="1"/>
  <c r="O42" i="30"/>
  <c r="Q42" i="30" s="1"/>
  <c r="S42" i="30" s="1"/>
  <c r="U42" i="30" s="1"/>
  <c r="W42" i="30" s="1"/>
  <c r="Z42" i="30" s="1"/>
  <c r="AC41" i="30"/>
  <c r="AD41" i="30" s="1"/>
  <c r="AB41" i="30"/>
  <c r="W41" i="30"/>
  <c r="U41" i="30" s="1"/>
  <c r="S41" i="30" s="1"/>
  <c r="Q41" i="30" s="1"/>
  <c r="O41" i="30" s="1"/>
  <c r="M41" i="30" s="1"/>
  <c r="AC39" i="30"/>
  <c r="AD39" i="30" s="1"/>
  <c r="O39" i="30"/>
  <c r="Q39" i="30" s="1"/>
  <c r="S39" i="30" s="1"/>
  <c r="U39" i="30" s="1"/>
  <c r="W39" i="30" s="1"/>
  <c r="Z39" i="30" s="1"/>
  <c r="AC38" i="30"/>
  <c r="AD38" i="30" s="1"/>
  <c r="AB38" i="30"/>
  <c r="W38" i="30"/>
  <c r="U38" i="30" s="1"/>
  <c r="S38" i="30" s="1"/>
  <c r="Q38" i="30" s="1"/>
  <c r="O38" i="30" s="1"/>
  <c r="M38" i="30" s="1"/>
  <c r="AC36" i="30"/>
  <c r="AD36" i="30" s="1"/>
  <c r="O36" i="30"/>
  <c r="Q36" i="30" s="1"/>
  <c r="S36" i="30" s="1"/>
  <c r="U36" i="30" s="1"/>
  <c r="W36" i="30" s="1"/>
  <c r="Z36" i="30" s="1"/>
  <c r="AC35" i="30"/>
  <c r="AD35" i="30" s="1"/>
  <c r="AB35" i="30"/>
  <c r="W35" i="30"/>
  <c r="U35" i="30" s="1"/>
  <c r="S35" i="30" s="1"/>
  <c r="Q35" i="30" s="1"/>
  <c r="O35" i="30" s="1"/>
  <c r="M35" i="30" s="1"/>
  <c r="AC33" i="30"/>
  <c r="AD33" i="30" s="1"/>
  <c r="O33" i="30"/>
  <c r="Q33" i="30" s="1"/>
  <c r="S33" i="30" s="1"/>
  <c r="U33" i="30" s="1"/>
  <c r="W33" i="30" s="1"/>
  <c r="Z33" i="30" s="1"/>
  <c r="AC32" i="30"/>
  <c r="AB32" i="30"/>
  <c r="W32" i="30"/>
  <c r="U32" i="30" s="1"/>
  <c r="S32" i="30" s="1"/>
  <c r="Q32" i="30" s="1"/>
  <c r="O32" i="30" s="1"/>
  <c r="M32" i="30" s="1"/>
  <c r="O31" i="30"/>
  <c r="Q31" i="30" s="1"/>
  <c r="S31" i="30" s="1"/>
  <c r="U31" i="30" s="1"/>
  <c r="W31" i="30" s="1"/>
  <c r="AC30" i="30"/>
  <c r="AD30" i="30" s="1"/>
  <c r="O30" i="30"/>
  <c r="Q30" i="30" s="1"/>
  <c r="S30" i="30" s="1"/>
  <c r="U30" i="30" s="1"/>
  <c r="W30" i="30" s="1"/>
  <c r="Z30" i="30" s="1"/>
  <c r="AC29" i="30"/>
  <c r="AD29" i="30" s="1"/>
  <c r="AB29" i="30"/>
  <c r="W29" i="30"/>
  <c r="U29" i="30" s="1"/>
  <c r="S29" i="30" s="1"/>
  <c r="Q29" i="30" s="1"/>
  <c r="O29" i="30" s="1"/>
  <c r="M29" i="30" s="1"/>
  <c r="O28" i="30"/>
  <c r="Q28" i="30" s="1"/>
  <c r="S28" i="30" s="1"/>
  <c r="U28" i="30" s="1"/>
  <c r="W28" i="30" s="1"/>
  <c r="AC27" i="30"/>
  <c r="AD27" i="30" s="1"/>
  <c r="O27" i="30"/>
  <c r="Q27" i="30" s="1"/>
  <c r="S27" i="30" s="1"/>
  <c r="U27" i="30" s="1"/>
  <c r="W27" i="30" s="1"/>
  <c r="Z27" i="30" s="1"/>
  <c r="AC26" i="30"/>
  <c r="AD26" i="30" s="1"/>
  <c r="AB26" i="30"/>
  <c r="W26" i="30"/>
  <c r="U26" i="30" s="1"/>
  <c r="S26" i="30" s="1"/>
  <c r="Q26" i="30" s="1"/>
  <c r="O26" i="30" s="1"/>
  <c r="M26" i="30" s="1"/>
  <c r="AC24" i="30"/>
  <c r="AD24" i="30" s="1"/>
  <c r="O24" i="30"/>
  <c r="Q24" i="30" s="1"/>
  <c r="S24" i="30" s="1"/>
  <c r="U24" i="30" s="1"/>
  <c r="W24" i="30" s="1"/>
  <c r="Z24" i="30" s="1"/>
  <c r="AC23" i="30"/>
  <c r="AD23" i="30" s="1"/>
  <c r="AB23" i="30"/>
  <c r="AE23" i="30" s="1"/>
  <c r="W23" i="30"/>
  <c r="U23" i="30" s="1"/>
  <c r="S23" i="30" s="1"/>
  <c r="Q23" i="30" s="1"/>
  <c r="O23" i="30" s="1"/>
  <c r="M23" i="30" s="1"/>
  <c r="AC21" i="30"/>
  <c r="AD21" i="30" s="1"/>
  <c r="O21" i="30"/>
  <c r="Q21" i="30" s="1"/>
  <c r="S21" i="30" s="1"/>
  <c r="U21" i="30" s="1"/>
  <c r="W21" i="30" s="1"/>
  <c r="Z21" i="30" s="1"/>
  <c r="AC20" i="30"/>
  <c r="AD20" i="30" s="1"/>
  <c r="AC18" i="30"/>
  <c r="AD18" i="30" s="1"/>
  <c r="O18" i="30"/>
  <c r="Q18" i="30" s="1"/>
  <c r="S18" i="30" s="1"/>
  <c r="U18" i="30" s="1"/>
  <c r="W18" i="30" s="1"/>
  <c r="Z18" i="30" s="1"/>
  <c r="AC17" i="30"/>
  <c r="AD17" i="30" s="1"/>
  <c r="AC15" i="30"/>
  <c r="AD15" i="30" s="1"/>
  <c r="O15" i="30"/>
  <c r="Q15" i="30" s="1"/>
  <c r="U15" i="30"/>
  <c r="W15" i="30" s="1"/>
  <c r="Z15" i="30" s="1"/>
  <c r="AB15" i="30" s="1"/>
  <c r="AC14" i="30"/>
  <c r="AD14" i="30" s="1"/>
  <c r="AC12" i="30"/>
  <c r="AD12" i="30" s="1"/>
  <c r="O12" i="30"/>
  <c r="Q12" i="30" s="1"/>
  <c r="U12" i="30"/>
  <c r="W12" i="30" s="1"/>
  <c r="Z12" i="30" s="1"/>
  <c r="AB12" i="30" s="1"/>
  <c r="AC11" i="30"/>
  <c r="AD11" i="30" s="1"/>
  <c r="AC9" i="30"/>
  <c r="AD9" i="30" s="1"/>
  <c r="O9" i="30"/>
  <c r="Q9" i="30" s="1"/>
  <c r="U9" i="30"/>
  <c r="W9" i="30" s="1"/>
  <c r="Z9" i="30" s="1"/>
  <c r="AB9" i="30" s="1"/>
  <c r="AC8" i="30"/>
  <c r="AD8" i="30" s="1"/>
  <c r="Z8" i="30"/>
  <c r="Z11" i="30" s="1"/>
  <c r="AB11" i="30" s="1"/>
  <c r="AC6" i="30"/>
  <c r="AD6" i="30" s="1"/>
  <c r="O6" i="30"/>
  <c r="U6" i="30"/>
  <c r="W6" i="30" s="1"/>
  <c r="Z6" i="30" s="1"/>
  <c r="AB6" i="30" s="1"/>
  <c r="AC5" i="30"/>
  <c r="AD5" i="30" s="1"/>
  <c r="AB5" i="30"/>
  <c r="W5" i="30"/>
  <c r="U5" i="30" s="1"/>
  <c r="S5" i="30" s="1"/>
  <c r="Q5" i="30" s="1"/>
  <c r="O5" i="30" s="1"/>
  <c r="M5" i="30" s="1"/>
  <c r="AE59" i="30"/>
  <c r="AE71" i="30"/>
  <c r="AE100" i="30"/>
  <c r="AE94" i="30"/>
  <c r="AE118" i="30"/>
  <c r="AJ28" i="10"/>
  <c r="U28" i="10"/>
  <c r="W28" i="10" s="1"/>
  <c r="Y28" i="10" s="1"/>
  <c r="AA28" i="10" s="1"/>
  <c r="AC28" i="10" s="1"/>
  <c r="AJ31" i="10"/>
  <c r="U31" i="10"/>
  <c r="W31" i="10" s="1"/>
  <c r="Y31" i="10" s="1"/>
  <c r="AA31" i="10" s="1"/>
  <c r="AC31" i="10" s="1"/>
  <c r="U40" i="10"/>
  <c r="W40" i="10" s="1"/>
  <c r="Y40" i="10" s="1"/>
  <c r="U13" i="10"/>
  <c r="W13" i="10" s="1"/>
  <c r="Y13" i="10" s="1"/>
  <c r="J12" i="28"/>
  <c r="U12" i="10"/>
  <c r="W12" i="10" s="1"/>
  <c r="Y12" i="10" s="1"/>
  <c r="AA12" i="10" s="1"/>
  <c r="AC12" i="10" s="1"/>
  <c r="AF12" i="10" s="1"/>
  <c r="AJ12" i="10"/>
  <c r="AK55" i="10"/>
  <c r="T55" i="10"/>
  <c r="AI54" i="10"/>
  <c r="AJ54" i="10" s="1"/>
  <c r="U54" i="10"/>
  <c r="AC54" i="10"/>
  <c r="AH54" i="10"/>
  <c r="AI53" i="10"/>
  <c r="AJ53" i="10" s="1"/>
  <c r="AH53" i="10"/>
  <c r="AC53" i="10"/>
  <c r="AA53" i="10" s="1"/>
  <c r="Y53" i="10" s="1"/>
  <c r="W53" i="10" s="1"/>
  <c r="U53" i="10" s="1"/>
  <c r="S53" i="10" s="1"/>
  <c r="AK52" i="10"/>
  <c r="T52" i="10"/>
  <c r="AI51" i="10"/>
  <c r="AJ51" i="10" s="1"/>
  <c r="U51" i="10"/>
  <c r="W51" i="10" s="1"/>
  <c r="AC51" i="10"/>
  <c r="AH51" i="10"/>
  <c r="AI50" i="10"/>
  <c r="AJ50" i="10" s="1"/>
  <c r="AH50" i="10"/>
  <c r="AC50" i="10"/>
  <c r="AA50" i="10" s="1"/>
  <c r="Y50" i="10" s="1"/>
  <c r="W50" i="10" s="1"/>
  <c r="U50" i="10" s="1"/>
  <c r="S50" i="10" s="1"/>
  <c r="U39" i="10"/>
  <c r="W39" i="10" s="1"/>
  <c r="Y39" i="10" s="1"/>
  <c r="AA39" i="10" s="1"/>
  <c r="AC39" i="10" s="1"/>
  <c r="AF39" i="10" s="1"/>
  <c r="AI38" i="10"/>
  <c r="AJ38" i="10" s="1"/>
  <c r="AH38" i="10"/>
  <c r="AC38" i="10"/>
  <c r="AA38" i="10" s="1"/>
  <c r="Y38" i="10" s="1"/>
  <c r="W38" i="10" s="1"/>
  <c r="U38" i="10" s="1"/>
  <c r="S38" i="10" s="1"/>
  <c r="AK61" i="10"/>
  <c r="T61" i="10"/>
  <c r="AI60" i="10"/>
  <c r="AJ60" i="10" s="1"/>
  <c r="U60" i="10"/>
  <c r="AI59" i="10"/>
  <c r="AJ59" i="10" s="1"/>
  <c r="AH59" i="10"/>
  <c r="AC59" i="10"/>
  <c r="AA59" i="10" s="1"/>
  <c r="Y59" i="10" s="1"/>
  <c r="W59" i="10" s="1"/>
  <c r="U59" i="10" s="1"/>
  <c r="S59" i="10" s="1"/>
  <c r="AK49" i="10"/>
  <c r="T49" i="10"/>
  <c r="AI48" i="10"/>
  <c r="AJ48" i="10" s="1"/>
  <c r="U48" i="10"/>
  <c r="W48" i="10" s="1"/>
  <c r="AC48" i="10"/>
  <c r="AH48" i="10"/>
  <c r="AI47" i="10"/>
  <c r="AH47" i="10"/>
  <c r="AC47" i="10"/>
  <c r="AA47" i="10" s="1"/>
  <c r="Y47" i="10" s="1"/>
  <c r="W47" i="10" s="1"/>
  <c r="U47" i="10" s="1"/>
  <c r="S47" i="10" s="1"/>
  <c r="AB34" i="10"/>
  <c r="Z34" i="10"/>
  <c r="X34" i="10"/>
  <c r="V34" i="10"/>
  <c r="T34" i="10"/>
  <c r="U33" i="10"/>
  <c r="W33" i="10" s="1"/>
  <c r="Y33" i="10" s="1"/>
  <c r="AA33" i="10" s="1"/>
  <c r="AC33" i="10" s="1"/>
  <c r="AF33" i="10" s="1"/>
  <c r="AI32" i="10"/>
  <c r="AJ32" i="10" s="1"/>
  <c r="AH32" i="10"/>
  <c r="AC32" i="10"/>
  <c r="AA32" i="10" s="1"/>
  <c r="Y32" i="10" s="1"/>
  <c r="W32" i="10" s="1"/>
  <c r="U32" i="10" s="1"/>
  <c r="S32" i="10" s="1"/>
  <c r="AP46" i="10"/>
  <c r="AK46" i="10"/>
  <c r="AJ46" i="10"/>
  <c r="AL46" i="10" s="1"/>
  <c r="AD46" i="10"/>
  <c r="T46" i="10"/>
  <c r="AI45" i="10"/>
  <c r="AJ45" i="10" s="1"/>
  <c r="U45" i="10"/>
  <c r="W45" i="10" s="1"/>
  <c r="AC45" i="10"/>
  <c r="AF45" i="10" s="1"/>
  <c r="AH45" i="10" s="1"/>
  <c r="AI44" i="10"/>
  <c r="AJ44" i="10" s="1"/>
  <c r="AH44" i="10"/>
  <c r="AC44" i="10"/>
  <c r="AA44" i="10" s="1"/>
  <c r="Y44" i="10" s="1"/>
  <c r="W44" i="10" s="1"/>
  <c r="U44" i="10" s="1"/>
  <c r="S44" i="10" s="1"/>
  <c r="AJ30" i="10"/>
  <c r="U30" i="10"/>
  <c r="W30" i="10" s="1"/>
  <c r="Y30" i="10" s="1"/>
  <c r="AA30" i="10" s="1"/>
  <c r="AC30" i="10" s="1"/>
  <c r="AF30" i="10" s="1"/>
  <c r="AI29" i="10"/>
  <c r="AJ29" i="10" s="1"/>
  <c r="AH29" i="10"/>
  <c r="AC29" i="10"/>
  <c r="AA29" i="10" s="1"/>
  <c r="Y29" i="10" s="1"/>
  <c r="W29" i="10" s="1"/>
  <c r="U29" i="10" s="1"/>
  <c r="S29" i="10" s="1"/>
  <c r="AJ27" i="10"/>
  <c r="U27" i="10"/>
  <c r="W27" i="10" s="1"/>
  <c r="Y27" i="10" s="1"/>
  <c r="AA27" i="10" s="1"/>
  <c r="AC27" i="10" s="1"/>
  <c r="AF27" i="10" s="1"/>
  <c r="AI26" i="10"/>
  <c r="AJ26" i="10" s="1"/>
  <c r="AH26" i="10"/>
  <c r="AC26" i="10"/>
  <c r="AA26" i="10" s="1"/>
  <c r="Y26" i="10" s="1"/>
  <c r="W26" i="10" s="1"/>
  <c r="U26" i="10" s="1"/>
  <c r="S26" i="10" s="1"/>
  <c r="T43" i="10"/>
  <c r="AI42" i="10"/>
  <c r="AJ42" i="10" s="1"/>
  <c r="U42" i="10"/>
  <c r="W42" i="10" s="1"/>
  <c r="AC42" i="10"/>
  <c r="AI41" i="10"/>
  <c r="AJ41" i="10" s="1"/>
  <c r="AH41" i="10"/>
  <c r="AC41" i="10"/>
  <c r="AA41" i="10" s="1"/>
  <c r="Y41" i="10" s="1"/>
  <c r="W41" i="10" s="1"/>
  <c r="U41" i="10" s="1"/>
  <c r="S41" i="10" s="1"/>
  <c r="AB25" i="10"/>
  <c r="Z25" i="10"/>
  <c r="T25" i="10"/>
  <c r="U24" i="10"/>
  <c r="W24" i="10" s="1"/>
  <c r="Y24" i="10" s="1"/>
  <c r="AA24" i="10" s="1"/>
  <c r="AC24" i="10" s="1"/>
  <c r="AF24" i="10" s="1"/>
  <c r="AI23" i="10"/>
  <c r="AJ23" i="10" s="1"/>
  <c r="AH23" i="10"/>
  <c r="AC23" i="10"/>
  <c r="AA23" i="10" s="1"/>
  <c r="Y23" i="10" s="1"/>
  <c r="W23" i="10" s="1"/>
  <c r="U23" i="10" s="1"/>
  <c r="S23" i="10" s="1"/>
  <c r="AK58" i="10"/>
  <c r="T58" i="10"/>
  <c r="AI57" i="10"/>
  <c r="AJ57" i="10" s="1"/>
  <c r="AI56" i="10"/>
  <c r="AJ56" i="10" s="1"/>
  <c r="AH56" i="10"/>
  <c r="AC56" i="10"/>
  <c r="AA56" i="10" s="1"/>
  <c r="Y56" i="10" s="1"/>
  <c r="W56" i="10" s="1"/>
  <c r="U56" i="10" s="1"/>
  <c r="S56" i="10" s="1"/>
  <c r="U22" i="10"/>
  <c r="W22" i="10" s="1"/>
  <c r="Y22" i="10" s="1"/>
  <c r="U19" i="10"/>
  <c r="W19" i="10" s="1"/>
  <c r="Y19" i="10" s="1"/>
  <c r="U16" i="10"/>
  <c r="W16" i="10" s="1"/>
  <c r="Y16" i="10" s="1"/>
  <c r="U10" i="10"/>
  <c r="W10" i="10" s="1"/>
  <c r="Y10" i="10" s="1"/>
  <c r="U7" i="10"/>
  <c r="W7" i="10" s="1"/>
  <c r="Y7" i="10" s="1"/>
  <c r="AI9" i="10"/>
  <c r="AJ9" i="10" s="1"/>
  <c r="AI20" i="10"/>
  <c r="AJ20" i="10" s="1"/>
  <c r="AI17" i="10"/>
  <c r="AJ17" i="10" s="1"/>
  <c r="AI14" i="10"/>
  <c r="AJ14" i="10" s="1"/>
  <c r="AI11" i="10"/>
  <c r="AJ11" i="10" s="1"/>
  <c r="AI8" i="10"/>
  <c r="AJ8" i="10" s="1"/>
  <c r="AI6" i="10"/>
  <c r="AK6" i="10" s="1"/>
  <c r="AI5" i="10"/>
  <c r="AJ5" i="10" s="1"/>
  <c r="AH5" i="10"/>
  <c r="AF8" i="10"/>
  <c r="AF11" i="10" s="1"/>
  <c r="AC5" i="10"/>
  <c r="AA5" i="10" s="1"/>
  <c r="Y5" i="10" s="1"/>
  <c r="W5" i="10" s="1"/>
  <c r="U5" i="10" s="1"/>
  <c r="S5" i="10" s="1"/>
  <c r="U21" i="10"/>
  <c r="W21" i="10" s="1"/>
  <c r="Y21" i="10" s="1"/>
  <c r="AA21" i="10" s="1"/>
  <c r="AC21" i="10" s="1"/>
  <c r="AF21" i="10" s="1"/>
  <c r="AK21" i="10"/>
  <c r="U18" i="10"/>
  <c r="W18" i="10" s="1"/>
  <c r="Y18" i="10" s="1"/>
  <c r="AA18" i="10" s="1"/>
  <c r="AC18" i="10" s="1"/>
  <c r="AF18" i="10" s="1"/>
  <c r="AK18" i="10"/>
  <c r="C13" i="9"/>
  <c r="E13" i="9" s="1"/>
  <c r="C12" i="9"/>
  <c r="E12" i="9" s="1"/>
  <c r="D5" i="9"/>
  <c r="D6" i="9"/>
  <c r="D7" i="9"/>
  <c r="D4" i="9"/>
  <c r="U15" i="10"/>
  <c r="W15" i="10" s="1"/>
  <c r="Y15" i="10" s="1"/>
  <c r="AA15" i="10" s="1"/>
  <c r="AC15" i="10" s="1"/>
  <c r="AF15" i="10" s="1"/>
  <c r="U9" i="10"/>
  <c r="W9" i="10" s="1"/>
  <c r="Y9" i="10" s="1"/>
  <c r="AA9" i="10" s="1"/>
  <c r="AC9" i="10" s="1"/>
  <c r="AF9" i="10" s="1"/>
  <c r="U6" i="10"/>
  <c r="W6" i="10" s="1"/>
  <c r="Y6" i="10" s="1"/>
  <c r="AA6" i="10" s="1"/>
  <c r="AC6" i="10" s="1"/>
  <c r="AF6" i="10" s="1"/>
  <c r="AK12" i="10"/>
  <c r="AK33" i="10"/>
  <c r="AK15" i="10"/>
  <c r="AK27" i="10"/>
  <c r="AK39" i="10"/>
  <c r="AK30" i="10"/>
  <c r="AK24" i="10"/>
  <c r="X60" i="10"/>
  <c r="AC60" i="10"/>
  <c r="AF60" i="10" s="1"/>
  <c r="AH60" i="10" s="1"/>
  <c r="AC57" i="10"/>
  <c r="AH57" i="10"/>
  <c r="U57" i="10"/>
  <c r="AE68" i="30"/>
  <c r="AD32" i="30"/>
  <c r="AE26" i="30" l="1"/>
  <c r="AK48" i="10"/>
  <c r="AE103" i="30"/>
  <c r="AE61" i="30"/>
  <c r="AE73" i="30"/>
  <c r="AE98" i="30"/>
  <c r="AP18" i="10"/>
  <c r="AP30" i="10"/>
  <c r="AJ32" i="30"/>
  <c r="AP54" i="10"/>
  <c r="AE85" i="30"/>
  <c r="AE39" i="30"/>
  <c r="AP36" i="10"/>
  <c r="AJ140" i="30"/>
  <c r="AP48" i="10"/>
  <c r="AP60" i="10"/>
  <c r="AK89" i="10"/>
  <c r="AK56" i="10"/>
  <c r="AK38" i="10"/>
  <c r="AK50" i="10"/>
  <c r="AK54" i="10"/>
  <c r="AE42" i="30"/>
  <c r="AK5" i="10"/>
  <c r="AE112" i="30"/>
  <c r="AE109" i="30"/>
  <c r="AK57" i="10"/>
  <c r="AK42" i="10"/>
  <c r="AC8" i="10"/>
  <c r="AA8" i="10" s="1"/>
  <c r="Y8" i="10" s="1"/>
  <c r="W8" i="10" s="1"/>
  <c r="U8" i="10" s="1"/>
  <c r="S8" i="10" s="1"/>
  <c r="AE56" i="30"/>
  <c r="AK32" i="10"/>
  <c r="AE18" i="30"/>
  <c r="AK29" i="10"/>
  <c r="AE74" i="30"/>
  <c r="AE62" i="30"/>
  <c r="AE24" i="30"/>
  <c r="AE104" i="30"/>
  <c r="AE76" i="30"/>
  <c r="AE33" i="30"/>
  <c r="AE5" i="30"/>
  <c r="AE29" i="30"/>
  <c r="AE32" i="30"/>
  <c r="AE35" i="30"/>
  <c r="AE91" i="30"/>
  <c r="AE30" i="30"/>
  <c r="AE36" i="30"/>
  <c r="AE77" i="30"/>
  <c r="AE11" i="30"/>
  <c r="AE86" i="30"/>
  <c r="AE101" i="30"/>
  <c r="AE92" i="30"/>
  <c r="AK23" i="10"/>
  <c r="AK26" i="10"/>
  <c r="AK44" i="10"/>
  <c r="AK62" i="10"/>
  <c r="AK9" i="10"/>
  <c r="AK86" i="10"/>
  <c r="AH11" i="10"/>
  <c r="AK11" i="10" s="1"/>
  <c r="AF14" i="10"/>
  <c r="AC11" i="10"/>
  <c r="AA11" i="10" s="1"/>
  <c r="Y11" i="10" s="1"/>
  <c r="W11" i="10" s="1"/>
  <c r="U11" i="10" s="1"/>
  <c r="S11" i="10" s="1"/>
  <c r="AJ6" i="10"/>
  <c r="AH8" i="10"/>
  <c r="AK8" i="10" s="1"/>
  <c r="AK47" i="10"/>
  <c r="AK59" i="10"/>
  <c r="AE27" i="30"/>
  <c r="AD76" i="30"/>
  <c r="AE119" i="30"/>
  <c r="W8" i="30"/>
  <c r="U8" i="30" s="1"/>
  <c r="S8" i="30" s="1"/>
  <c r="Q8" i="30" s="1"/>
  <c r="O8" i="30" s="1"/>
  <c r="M8" i="30" s="1"/>
  <c r="AE6" i="30"/>
  <c r="AE113" i="30"/>
  <c r="AE9" i="30"/>
  <c r="AE12" i="30"/>
  <c r="AE15" i="30"/>
  <c r="AE38" i="30"/>
  <c r="AE55" i="30"/>
  <c r="AE67" i="30"/>
  <c r="AE89" i="30"/>
  <c r="AK92" i="10"/>
  <c r="AK60" i="10"/>
  <c r="AK53" i="10"/>
  <c r="AJ47" i="10"/>
  <c r="AB8" i="30"/>
  <c r="AE8" i="30" s="1"/>
  <c r="AE64" i="30"/>
  <c r="AE65" i="30"/>
  <c r="AE106" i="30"/>
  <c r="AE116" i="30"/>
  <c r="AK51" i="10"/>
  <c r="AE41" i="30"/>
  <c r="AE107" i="30"/>
  <c r="AE97" i="30"/>
  <c r="AE95" i="30"/>
  <c r="AK41" i="10"/>
  <c r="AK45" i="10"/>
  <c r="Z14" i="30"/>
  <c r="W11" i="30"/>
  <c r="U11" i="30" s="1"/>
  <c r="S11" i="30" s="1"/>
  <c r="Q11" i="30" s="1"/>
  <c r="O11" i="30" s="1"/>
  <c r="M11" i="30" s="1"/>
  <c r="AE21" i="30"/>
  <c r="AK65" i="10"/>
  <c r="AP97" i="10" l="1"/>
  <c r="AP102" i="10" s="1"/>
  <c r="AH14" i="10"/>
  <c r="AK14" i="10" s="1"/>
  <c r="AF17" i="10"/>
  <c r="AC14" i="10"/>
  <c r="AA14" i="10" s="1"/>
  <c r="Y14" i="10" s="1"/>
  <c r="W14" i="10" s="1"/>
  <c r="U14" i="10" s="1"/>
  <c r="S14" i="10" s="1"/>
  <c r="AB14" i="30"/>
  <c r="AE14" i="30" s="1"/>
  <c r="W14" i="30"/>
  <c r="U14" i="30" s="1"/>
  <c r="S14" i="30" s="1"/>
  <c r="Q14" i="30" s="1"/>
  <c r="O14" i="30" s="1"/>
  <c r="M14" i="30" s="1"/>
  <c r="Z17" i="30"/>
  <c r="AH17" i="10" l="1"/>
  <c r="AK17" i="10" s="1"/>
  <c r="AF20" i="10"/>
  <c r="AC17" i="10"/>
  <c r="AA17" i="10" s="1"/>
  <c r="Y17" i="10" s="1"/>
  <c r="W17" i="10" s="1"/>
  <c r="U17" i="10" s="1"/>
  <c r="S17" i="10" s="1"/>
  <c r="AB17" i="30"/>
  <c r="AE17" i="30" s="1"/>
  <c r="Z20" i="30"/>
  <c r="W17" i="30"/>
  <c r="U17" i="30" s="1"/>
  <c r="S17" i="30" s="1"/>
  <c r="Q17" i="30" s="1"/>
  <c r="O17" i="30" s="1"/>
  <c r="M17" i="30" s="1"/>
  <c r="AC20" i="10" l="1"/>
  <c r="AA20" i="10" s="1"/>
  <c r="Y20" i="10" s="1"/>
  <c r="W20" i="10" s="1"/>
  <c r="U20" i="10" s="1"/>
  <c r="S20" i="10" s="1"/>
  <c r="AH20" i="10"/>
  <c r="AK20" i="10" s="1"/>
  <c r="AB20" i="30"/>
  <c r="AE20" i="30" s="1"/>
  <c r="W20" i="30"/>
  <c r="U20" i="30" s="1"/>
  <c r="S20" i="30" s="1"/>
  <c r="Q20" i="30" s="1"/>
  <c r="O20" i="30" s="1"/>
  <c r="M20" i="30" s="1"/>
</calcChain>
</file>

<file path=xl/comments1.xml><?xml version="1.0" encoding="utf-8"?>
<comments xmlns="http://schemas.openxmlformats.org/spreadsheetml/2006/main">
  <authors>
    <author>Procurement</author>
    <author>wb232552</author>
    <author>User</author>
    <author>Azmy.Hmaidi</author>
  </authors>
  <commentList>
    <comment ref="AO6" authorId="0" shapeId="0">
      <text>
        <r>
          <rPr>
            <b/>
            <sz val="8"/>
            <color indexed="81"/>
            <rFont val="Tahoma"/>
            <family val="2"/>
          </rPr>
          <t>Procurement:</t>
        </r>
        <r>
          <rPr>
            <sz val="8"/>
            <color indexed="81"/>
            <rFont val="Tahoma"/>
            <family val="2"/>
          </rPr>
          <t xml:space="preserve">
</t>
        </r>
        <r>
          <rPr>
            <sz val="14"/>
            <color indexed="81"/>
            <rFont val="Tahoma"/>
            <family val="2"/>
          </rPr>
          <t>Quantity Inc.</t>
        </r>
      </text>
    </comment>
    <comment ref="AH7" authorId="1" shapeId="0">
      <text>
        <r>
          <rPr>
            <b/>
            <sz val="9"/>
            <color indexed="81"/>
            <rFont val="Tahoma"/>
            <family val="2"/>
          </rPr>
          <t>wb232552:</t>
        </r>
        <r>
          <rPr>
            <sz val="9"/>
            <color indexed="81"/>
            <rFont val="Tahoma"/>
            <family val="2"/>
          </rPr>
          <t xml:space="preserve">
May be rebidding</t>
        </r>
      </text>
    </comment>
    <comment ref="AV8" authorId="2" shapeId="0">
      <text>
        <r>
          <rPr>
            <b/>
            <sz val="9"/>
            <color indexed="81"/>
            <rFont val="Tahoma"/>
          </rPr>
          <t>User:</t>
        </r>
        <r>
          <rPr>
            <sz val="9"/>
            <color indexed="81"/>
            <rFont val="Tahoma"/>
          </rPr>
          <t xml:space="preserve">
commencement date 18-Sep-11</t>
        </r>
      </text>
    </comment>
    <comment ref="AV11" authorId="3" shapeId="0">
      <text>
        <r>
          <rPr>
            <b/>
            <sz val="9"/>
            <color indexed="81"/>
            <rFont val="Tahoma"/>
            <family val="2"/>
          </rPr>
          <t>Aتم الاستلام الاولي بنواقص بتاريخ 9/9/2014   zmy.Hmaidi:</t>
        </r>
        <r>
          <rPr>
            <sz val="9"/>
            <color indexed="81"/>
            <rFont val="Tahoma"/>
            <family val="2"/>
          </rPr>
          <t xml:space="preserve">
</t>
        </r>
      </text>
    </comment>
    <comment ref="AO12" authorId="0" shapeId="0">
      <text>
        <r>
          <rPr>
            <sz val="16"/>
            <color indexed="81"/>
            <rFont val="Tahoma"/>
            <family val="2"/>
          </rPr>
          <t xml:space="preserve">Exepected = 14000 JD 
</t>
        </r>
      </text>
    </comment>
    <comment ref="AP12" authorId="3" shapeId="0">
      <text>
        <r>
          <rPr>
            <b/>
            <sz val="9"/>
            <color indexed="81"/>
            <rFont val="Tahoma"/>
            <charset val="178"/>
          </rPr>
          <t>Azmy.Hmaidi:</t>
        </r>
        <r>
          <rPr>
            <sz val="9"/>
            <color indexed="81"/>
            <rFont val="Tahoma"/>
            <charset val="178"/>
          </rPr>
          <t xml:space="preserve">
1281900.47</t>
        </r>
      </text>
    </comment>
    <comment ref="AV14" authorId="2" shapeId="0">
      <text>
        <r>
          <rPr>
            <b/>
            <sz val="9"/>
            <color indexed="81"/>
            <rFont val="Tahoma"/>
          </rPr>
          <t>User:</t>
        </r>
        <r>
          <rPr>
            <sz val="9"/>
            <color indexed="81"/>
            <rFont val="Tahoma"/>
          </rPr>
          <t xml:space="preserve">
commencement date  25-Aug-11</t>
        </r>
      </text>
    </comment>
    <comment ref="AO15" authorId="0" shapeId="0">
      <text>
        <r>
          <rPr>
            <sz val="16"/>
            <color indexed="81"/>
            <rFont val="Tahoma"/>
            <family val="2"/>
          </rPr>
          <t xml:space="preserve">Exepected = 30969 JD 
</t>
        </r>
      </text>
    </comment>
    <comment ref="AP15" authorId="3" shapeId="0">
      <text>
        <r>
          <rPr>
            <b/>
            <sz val="9"/>
            <color indexed="81"/>
            <rFont val="Tahoma"/>
            <family val="2"/>
          </rPr>
          <t>Azmy.Hmaidi:</t>
        </r>
        <r>
          <rPr>
            <sz val="9"/>
            <color indexed="81"/>
            <rFont val="Tahoma"/>
            <family val="2"/>
          </rPr>
          <t xml:space="preserve">
قيمة العقد مع الاوامر التغيرية</t>
        </r>
      </text>
    </comment>
    <comment ref="AI16" authorId="0" shapeId="0">
      <text>
        <r>
          <rPr>
            <b/>
            <sz val="8"/>
            <color indexed="81"/>
            <rFont val="Tahoma"/>
            <family val="2"/>
          </rPr>
          <t>Procurement:</t>
        </r>
        <r>
          <rPr>
            <sz val="8"/>
            <color indexed="81"/>
            <rFont val="Tahoma"/>
            <family val="2"/>
          </rPr>
          <t xml:space="preserve">
تم تعديل الرقم </t>
        </r>
      </text>
    </comment>
    <comment ref="AV23" authorId="2" shapeId="0">
      <text>
        <r>
          <rPr>
            <b/>
            <sz val="9"/>
            <color indexed="81"/>
            <rFont val="Tahoma"/>
          </rPr>
          <t>User:</t>
        </r>
        <r>
          <rPr>
            <sz val="9"/>
            <color indexed="81"/>
            <rFont val="Tahoma"/>
          </rPr>
          <t xml:space="preserve">
commencement date   30-Nov-11</t>
        </r>
      </text>
    </comment>
    <comment ref="AV26" authorId="2" shapeId="0">
      <text>
        <r>
          <rPr>
            <b/>
            <sz val="9"/>
            <color indexed="81"/>
            <rFont val="Tahoma"/>
          </rPr>
          <t>User:</t>
        </r>
        <r>
          <rPr>
            <sz val="9"/>
            <color indexed="81"/>
            <rFont val="Tahoma"/>
          </rPr>
          <t xml:space="preserve">
26-Oct-11  commencement date</t>
        </r>
      </text>
    </comment>
    <comment ref="AO27" authorId="0" shapeId="0">
      <text>
        <r>
          <rPr>
            <b/>
            <sz val="8"/>
            <color indexed="81"/>
            <rFont val="Tahoma"/>
            <family val="2"/>
          </rPr>
          <t>Procurement:</t>
        </r>
        <r>
          <rPr>
            <sz val="8"/>
            <color indexed="81"/>
            <rFont val="Tahoma"/>
            <family val="2"/>
          </rPr>
          <t xml:space="preserve">
</t>
        </r>
        <r>
          <rPr>
            <sz val="14"/>
            <color indexed="81"/>
            <rFont val="Tahoma"/>
            <family val="2"/>
          </rPr>
          <t xml:space="preserve">Exepected = 3000 JD </t>
        </r>
      </text>
    </comment>
    <comment ref="AO33" authorId="0" shapeId="0">
      <text>
        <r>
          <rPr>
            <b/>
            <sz val="8"/>
            <color indexed="81"/>
            <rFont val="Tahoma"/>
            <family val="2"/>
          </rPr>
          <t>Procurement:</t>
        </r>
        <r>
          <rPr>
            <sz val="8"/>
            <color indexed="81"/>
            <rFont val="Tahoma"/>
            <family val="2"/>
          </rPr>
          <t xml:space="preserve">
Quantity Inc.</t>
        </r>
      </text>
    </comment>
    <comment ref="AV41" authorId="2" shapeId="0">
      <text>
        <r>
          <rPr>
            <b/>
            <sz val="9"/>
            <color indexed="81"/>
            <rFont val="Tahoma"/>
          </rPr>
          <t>User:</t>
        </r>
        <r>
          <rPr>
            <sz val="9"/>
            <color indexed="81"/>
            <rFont val="Tahoma"/>
          </rPr>
          <t xml:space="preserve">
6-Mar-12</t>
        </r>
      </text>
    </comment>
    <comment ref="Z42" authorId="1" shapeId="0">
      <text>
        <r>
          <rPr>
            <b/>
            <sz val="9"/>
            <color indexed="81"/>
            <rFont val="Tahoma"/>
            <family val="2"/>
          </rPr>
          <t>wb232552:</t>
        </r>
        <r>
          <rPr>
            <sz val="9"/>
            <color indexed="81"/>
            <rFont val="Tahoma"/>
            <family val="2"/>
          </rPr>
          <t xml:space="preserve">
to get waiver for financial obligation</t>
        </r>
      </text>
    </comment>
    <comment ref="AO42" authorId="0" shapeId="0">
      <text>
        <r>
          <rPr>
            <b/>
            <sz val="12"/>
            <color indexed="81"/>
            <rFont val="Tahoma"/>
            <family val="2"/>
          </rPr>
          <t>Procurement:</t>
        </r>
        <r>
          <rPr>
            <sz val="12"/>
            <color indexed="81"/>
            <rFont val="Tahoma"/>
            <family val="2"/>
          </rPr>
          <t xml:space="preserve">
Exepected = 135000 JD </t>
        </r>
      </text>
    </comment>
    <comment ref="AI43" authorId="0" shapeId="0">
      <text>
        <r>
          <rPr>
            <b/>
            <sz val="8"/>
            <color indexed="81"/>
            <rFont val="Tahoma"/>
            <family val="2"/>
          </rPr>
          <t>Procurement:</t>
        </r>
        <r>
          <rPr>
            <sz val="8"/>
            <color indexed="81"/>
            <rFont val="Tahoma"/>
            <family val="2"/>
          </rPr>
          <t xml:space="preserve">
الرقم </t>
        </r>
      </text>
    </comment>
    <comment ref="Z45" authorId="1" shapeId="0">
      <text>
        <r>
          <rPr>
            <b/>
            <sz val="9"/>
            <color indexed="81"/>
            <rFont val="Tahoma"/>
            <family val="2"/>
          </rPr>
          <t>wb232552:</t>
        </r>
        <r>
          <rPr>
            <sz val="9"/>
            <color indexed="81"/>
            <rFont val="Tahoma"/>
            <family val="2"/>
          </rPr>
          <t xml:space="preserve">
to get waiver for financial obligation</t>
        </r>
      </text>
    </comment>
    <comment ref="Z48" authorId="1" shapeId="0">
      <text>
        <r>
          <rPr>
            <b/>
            <sz val="9"/>
            <color indexed="81"/>
            <rFont val="Tahoma"/>
            <family val="2"/>
          </rPr>
          <t>wb232552:</t>
        </r>
        <r>
          <rPr>
            <sz val="9"/>
            <color indexed="81"/>
            <rFont val="Tahoma"/>
            <family val="2"/>
          </rPr>
          <t xml:space="preserve">
to get waiver for financial obligation</t>
        </r>
      </text>
    </comment>
    <comment ref="Z51" authorId="1" shapeId="0">
      <text>
        <r>
          <rPr>
            <b/>
            <sz val="9"/>
            <color indexed="81"/>
            <rFont val="Tahoma"/>
            <family val="2"/>
          </rPr>
          <t>wb232552:</t>
        </r>
        <r>
          <rPr>
            <sz val="9"/>
            <color indexed="81"/>
            <rFont val="Tahoma"/>
            <family val="2"/>
          </rPr>
          <t xml:space="preserve">
to get waiver for financial obligation</t>
        </r>
      </text>
    </comment>
    <comment ref="AI52" authorId="0" shapeId="0">
      <text>
        <r>
          <rPr>
            <b/>
            <sz val="8"/>
            <color indexed="81"/>
            <rFont val="Tahoma"/>
            <family val="2"/>
          </rPr>
          <t>Procurement:</t>
        </r>
        <r>
          <rPr>
            <sz val="8"/>
            <color indexed="81"/>
            <rFont val="Tahoma"/>
            <family val="2"/>
          </rPr>
          <t xml:space="preserve">
الرقم </t>
        </r>
      </text>
    </comment>
    <comment ref="AH55" authorId="0" shapeId="0">
      <text>
        <r>
          <rPr>
            <b/>
            <sz val="8"/>
            <color indexed="81"/>
            <rFont val="Tahoma"/>
            <family val="2"/>
          </rPr>
          <t>Procurement:</t>
        </r>
        <r>
          <rPr>
            <sz val="8"/>
            <color indexed="81"/>
            <rFont val="Tahoma"/>
            <family val="2"/>
          </rPr>
          <t xml:space="preserve">
jتم تعديل التاريخ ,l
,ومدة التنفيذ</t>
        </r>
      </text>
    </comment>
    <comment ref="AI58" authorId="0" shapeId="0">
      <text>
        <r>
          <rPr>
            <b/>
            <sz val="8"/>
            <color indexed="81"/>
            <rFont val="Tahoma"/>
            <family val="2"/>
          </rPr>
          <t>Procurement:</t>
        </r>
        <r>
          <rPr>
            <sz val="8"/>
            <color indexed="81"/>
            <rFont val="Tahoma"/>
            <family val="2"/>
          </rPr>
          <t xml:space="preserve">
تم تعديل الرقم </t>
        </r>
      </text>
    </comment>
    <comment ref="AI61" authorId="0" shapeId="0">
      <text>
        <r>
          <rPr>
            <b/>
            <sz val="8"/>
            <color indexed="81"/>
            <rFont val="Tahoma"/>
            <family val="2"/>
          </rPr>
          <t>Procurement:</t>
        </r>
        <r>
          <rPr>
            <sz val="8"/>
            <color indexed="81"/>
            <rFont val="Tahoma"/>
            <family val="2"/>
          </rPr>
          <t xml:space="preserve">
تم تعديل الرقم </t>
        </r>
      </text>
    </comment>
    <comment ref="AV62" authorId="2" shapeId="0">
      <text>
        <r>
          <rPr>
            <b/>
            <sz val="9"/>
            <color indexed="81"/>
            <rFont val="Tahoma"/>
            <family val="2"/>
          </rPr>
          <t>User:</t>
        </r>
        <r>
          <rPr>
            <sz val="9"/>
            <color indexed="81"/>
            <rFont val="Tahoma"/>
            <family val="2"/>
          </rPr>
          <t xml:space="preserve">
commencement date  30-Oct-12</t>
        </r>
      </text>
    </comment>
    <comment ref="AV65" authorId="2" shapeId="0">
      <text>
        <r>
          <rPr>
            <b/>
            <sz val="9"/>
            <color indexed="81"/>
            <rFont val="Tahoma"/>
            <family val="2"/>
          </rPr>
          <t>User:</t>
        </r>
        <r>
          <rPr>
            <sz val="9"/>
            <color indexed="81"/>
            <rFont val="Tahoma"/>
            <family val="2"/>
          </rPr>
          <t xml:space="preserve">
expected date of completion  1-Mar-16</t>
        </r>
      </text>
    </comment>
    <comment ref="AV68" authorId="2" shapeId="0">
      <text>
        <r>
          <rPr>
            <b/>
            <sz val="9"/>
            <color indexed="81"/>
            <rFont val="Tahoma"/>
            <family val="2"/>
          </rPr>
          <t>User:</t>
        </r>
        <r>
          <rPr>
            <sz val="9"/>
            <color indexed="81"/>
            <rFont val="Tahoma"/>
            <family val="2"/>
          </rPr>
          <t xml:space="preserve">
expected date of completion 1-Mar-16</t>
        </r>
      </text>
    </comment>
    <comment ref="AV71" authorId="2" shapeId="0">
      <text>
        <r>
          <rPr>
            <b/>
            <sz val="9"/>
            <color indexed="81"/>
            <rFont val="Tahoma"/>
            <family val="2"/>
          </rPr>
          <t>User:</t>
        </r>
        <r>
          <rPr>
            <sz val="9"/>
            <color indexed="81"/>
            <rFont val="Tahoma"/>
            <family val="2"/>
          </rPr>
          <t xml:space="preserve">
commencement date  15-Oct-14</t>
        </r>
      </text>
    </comment>
    <comment ref="AN72" authorId="3" shapeId="0">
      <text>
        <r>
          <rPr>
            <b/>
            <sz val="9"/>
            <color indexed="81"/>
            <rFont val="Tahoma"/>
            <charset val="178"/>
          </rPr>
          <t>Azmy.Hmaidi:</t>
        </r>
        <r>
          <rPr>
            <sz val="9"/>
            <color indexed="81"/>
            <rFont val="Tahoma"/>
            <charset val="178"/>
          </rPr>
          <t xml:space="preserve">
مجموع عقود يبلا &amp; عين البستان</t>
        </r>
      </text>
    </comment>
    <comment ref="AO72" authorId="3" shapeId="0">
      <text>
        <r>
          <rPr>
            <b/>
            <sz val="9"/>
            <color indexed="81"/>
            <rFont val="Tahoma"/>
            <charset val="178"/>
          </rPr>
          <t>Azmy.Hmaidi:</t>
        </r>
        <r>
          <rPr>
            <sz val="9"/>
            <color indexed="81"/>
            <rFont val="Tahoma"/>
            <charset val="178"/>
          </rPr>
          <t xml:space="preserve">
VO IS 152000 JD</t>
        </r>
      </text>
    </comment>
    <comment ref="AV74" authorId="2" shapeId="0">
      <text>
        <r>
          <rPr>
            <b/>
            <sz val="9"/>
            <color indexed="81"/>
            <rFont val="Tahoma"/>
            <family val="2"/>
          </rPr>
          <t>User:</t>
        </r>
        <r>
          <rPr>
            <sz val="9"/>
            <color indexed="81"/>
            <rFont val="Tahoma"/>
            <family val="2"/>
          </rPr>
          <t xml:space="preserve">
commencement date  8-Dec-14</t>
        </r>
      </text>
    </comment>
    <comment ref="AV77" authorId="2" shapeId="0">
      <text>
        <r>
          <rPr>
            <b/>
            <sz val="9"/>
            <color indexed="81"/>
            <rFont val="Tahoma"/>
            <family val="2"/>
          </rPr>
          <t>User:</t>
        </r>
        <r>
          <rPr>
            <sz val="9"/>
            <color indexed="81"/>
            <rFont val="Tahoma"/>
            <family val="2"/>
          </rPr>
          <t xml:space="preserve">
commencement date  24-Seb-14</t>
        </r>
      </text>
    </comment>
    <comment ref="AV80" authorId="2" shapeId="0">
      <text>
        <r>
          <rPr>
            <b/>
            <sz val="9"/>
            <color indexed="81"/>
            <rFont val="Tahoma"/>
            <family val="2"/>
          </rPr>
          <t>User:</t>
        </r>
        <r>
          <rPr>
            <sz val="9"/>
            <color indexed="81"/>
            <rFont val="Tahoma"/>
            <family val="2"/>
          </rPr>
          <t xml:space="preserve">
commencement date  22-jun-14</t>
        </r>
      </text>
    </comment>
    <comment ref="AV83" authorId="2" shapeId="0">
      <text>
        <r>
          <rPr>
            <b/>
            <sz val="9"/>
            <color indexed="81"/>
            <rFont val="Tahoma"/>
            <family val="2"/>
          </rPr>
          <t>User:</t>
        </r>
        <r>
          <rPr>
            <sz val="9"/>
            <color indexed="81"/>
            <rFont val="Tahoma"/>
            <family val="2"/>
          </rPr>
          <t xml:space="preserve">
commencement date  13-Apr-14</t>
        </r>
      </text>
    </comment>
    <comment ref="AP84" authorId="3" shapeId="0">
      <text>
        <r>
          <rPr>
            <b/>
            <sz val="9"/>
            <color indexed="81"/>
            <rFont val="Tahoma"/>
            <charset val="178"/>
          </rPr>
          <t>Azmy.Hmaidi:</t>
        </r>
        <r>
          <rPr>
            <sz val="9"/>
            <color indexed="81"/>
            <rFont val="Tahoma"/>
            <charset val="178"/>
          </rPr>
          <t xml:space="preserve">
1412027.754</t>
        </r>
      </text>
    </comment>
    <comment ref="AV86" authorId="2" shapeId="0">
      <text>
        <r>
          <rPr>
            <b/>
            <sz val="9"/>
            <color indexed="81"/>
            <rFont val="Tahoma"/>
            <family val="2"/>
          </rPr>
          <t>User:</t>
        </r>
        <r>
          <rPr>
            <sz val="9"/>
            <color indexed="81"/>
            <rFont val="Tahoma"/>
            <family val="2"/>
          </rPr>
          <t xml:space="preserve">
commencement date  24-Feb-14</t>
        </r>
      </text>
    </comment>
    <comment ref="AP87" authorId="3" shapeId="0">
      <text>
        <r>
          <rPr>
            <b/>
            <sz val="9"/>
            <color indexed="81"/>
            <rFont val="Tahoma"/>
            <charset val="178"/>
          </rPr>
          <t>Azmy.Hmaidi:</t>
        </r>
        <r>
          <rPr>
            <sz val="9"/>
            <color indexed="81"/>
            <rFont val="Tahoma"/>
            <charset val="178"/>
          </rPr>
          <t xml:space="preserve">
700590657</t>
        </r>
      </text>
    </comment>
  </commentList>
</comments>
</file>

<file path=xl/comments2.xml><?xml version="1.0" encoding="utf-8"?>
<comments xmlns="http://schemas.openxmlformats.org/spreadsheetml/2006/main">
  <authors>
    <author>Procurement</author>
    <author>User</author>
    <author>wb232552</author>
    <author>Azmy.Hmaidi</author>
  </authors>
  <commentList>
    <comment ref="AI5" authorId="0" shapeId="0">
      <text>
        <r>
          <rPr>
            <b/>
            <sz val="8"/>
            <color indexed="81"/>
            <rFont val="Tahoma"/>
            <family val="2"/>
          </rPr>
          <t>Procurement:</t>
        </r>
        <r>
          <rPr>
            <sz val="8"/>
            <color indexed="81"/>
            <rFont val="Tahoma"/>
            <family val="2"/>
          </rPr>
          <t xml:space="preserve">
Est. = 29149 JD </t>
        </r>
      </text>
    </comment>
    <comment ref="AP5" authorId="1" shapeId="0">
      <text>
        <r>
          <rPr>
            <b/>
            <sz val="9"/>
            <color indexed="81"/>
            <rFont val="Tahoma"/>
            <family val="2"/>
          </rPr>
          <t>User:</t>
        </r>
        <r>
          <rPr>
            <sz val="9"/>
            <color indexed="81"/>
            <rFont val="Tahoma"/>
            <family val="2"/>
          </rPr>
          <t xml:space="preserve">
commencement date  9-Sep-12</t>
        </r>
      </text>
    </comment>
    <comment ref="AP8" authorId="1" shapeId="0">
      <text>
        <r>
          <rPr>
            <b/>
            <sz val="9"/>
            <color indexed="81"/>
            <rFont val="Tahoma"/>
            <family val="2"/>
          </rPr>
          <t>User:</t>
        </r>
        <r>
          <rPr>
            <sz val="9"/>
            <color indexed="81"/>
            <rFont val="Tahoma"/>
            <family val="2"/>
          </rPr>
          <t xml:space="preserve">
commencement date  9-Sep-12</t>
        </r>
      </text>
    </comment>
    <comment ref="AP11" authorId="1" shapeId="0">
      <text>
        <r>
          <rPr>
            <b/>
            <sz val="9"/>
            <color indexed="81"/>
            <rFont val="Tahoma"/>
            <family val="2"/>
          </rPr>
          <t>User:</t>
        </r>
        <r>
          <rPr>
            <sz val="9"/>
            <color indexed="81"/>
            <rFont val="Tahoma"/>
            <family val="2"/>
          </rPr>
          <t xml:space="preserve">
commencement date  9-Sep-12</t>
        </r>
      </text>
    </comment>
    <comment ref="AP14" authorId="1" shapeId="0">
      <text>
        <r>
          <rPr>
            <b/>
            <sz val="9"/>
            <color indexed="81"/>
            <rFont val="Tahoma"/>
            <family val="2"/>
          </rPr>
          <t>User:</t>
        </r>
        <r>
          <rPr>
            <sz val="9"/>
            <color indexed="81"/>
            <rFont val="Tahoma"/>
            <family val="2"/>
          </rPr>
          <t xml:space="preserve">
commencement date  9-Sep-12</t>
        </r>
      </text>
    </comment>
    <comment ref="AC31" authorId="0" shapeId="0">
      <text>
        <r>
          <rPr>
            <b/>
            <sz val="8"/>
            <color indexed="81"/>
            <rFont val="Tahoma"/>
            <family val="2"/>
          </rPr>
          <t>Procurement:</t>
        </r>
        <r>
          <rPr>
            <sz val="8"/>
            <color indexed="81"/>
            <rFont val="Tahoma"/>
            <family val="2"/>
          </rPr>
          <t xml:space="preserve">
الرقم </t>
        </r>
      </text>
    </comment>
    <comment ref="AC34" authorId="0" shapeId="0">
      <text>
        <r>
          <rPr>
            <b/>
            <sz val="8"/>
            <color indexed="81"/>
            <rFont val="Tahoma"/>
            <family val="2"/>
          </rPr>
          <t>Procurement:</t>
        </r>
        <r>
          <rPr>
            <sz val="8"/>
            <color indexed="81"/>
            <rFont val="Tahoma"/>
            <family val="2"/>
          </rPr>
          <t xml:space="preserve">
</t>
        </r>
      </text>
    </comment>
    <comment ref="Y53" authorId="2" shapeId="0">
      <text>
        <r>
          <rPr>
            <b/>
            <sz val="9"/>
            <color indexed="81"/>
            <rFont val="Tahoma"/>
            <family val="2"/>
          </rPr>
          <t>wb232552:</t>
        </r>
        <r>
          <rPr>
            <sz val="9"/>
            <color indexed="81"/>
            <rFont val="Tahoma"/>
            <family val="2"/>
          </rPr>
          <t xml:space="preserve">
waiting for Fin Obl waiver
</t>
        </r>
      </text>
    </comment>
    <comment ref="AC57" authorId="0" shapeId="0">
      <text>
        <r>
          <rPr>
            <b/>
            <sz val="8"/>
            <color indexed="81"/>
            <rFont val="Tahoma"/>
            <family val="2"/>
          </rPr>
          <t>Procurement:</t>
        </r>
        <r>
          <rPr>
            <sz val="8"/>
            <color indexed="81"/>
            <rFont val="Tahoma"/>
            <family val="2"/>
          </rPr>
          <t xml:space="preserve">
</t>
        </r>
      </text>
    </comment>
    <comment ref="AC60" authorId="0" shapeId="0">
      <text>
        <r>
          <rPr>
            <b/>
            <sz val="8"/>
            <color indexed="81"/>
            <rFont val="Tahoma"/>
            <family val="2"/>
          </rPr>
          <t>Procurement:</t>
        </r>
        <r>
          <rPr>
            <sz val="8"/>
            <color indexed="81"/>
            <rFont val="Tahoma"/>
            <family val="2"/>
          </rPr>
          <t xml:space="preserve">
</t>
        </r>
      </text>
    </comment>
    <comment ref="AC63" authorId="0" shapeId="0">
      <text>
        <r>
          <rPr>
            <b/>
            <sz val="8"/>
            <color indexed="81"/>
            <rFont val="Tahoma"/>
            <family val="2"/>
          </rPr>
          <t>Procurement:</t>
        </r>
        <r>
          <rPr>
            <sz val="8"/>
            <color indexed="81"/>
            <rFont val="Tahoma"/>
            <family val="2"/>
          </rPr>
          <t xml:space="preserve">
الرقم </t>
        </r>
      </text>
    </comment>
    <comment ref="AP67" authorId="1" shapeId="0">
      <text>
        <r>
          <rPr>
            <b/>
            <sz val="9"/>
            <color indexed="81"/>
            <rFont val="Tahoma"/>
            <family val="2"/>
          </rPr>
          <t>User:</t>
        </r>
        <r>
          <rPr>
            <sz val="9"/>
            <color indexed="81"/>
            <rFont val="Tahoma"/>
            <family val="2"/>
          </rPr>
          <t xml:space="preserve">
commencement date   5-Feb-12</t>
        </r>
      </text>
    </comment>
    <comment ref="AP70" authorId="1" shapeId="0">
      <text>
        <r>
          <rPr>
            <b/>
            <sz val="9"/>
            <color indexed="81"/>
            <rFont val="Tahoma"/>
            <family val="2"/>
          </rPr>
          <t>User:</t>
        </r>
        <r>
          <rPr>
            <sz val="9"/>
            <color indexed="81"/>
            <rFont val="Tahoma"/>
            <family val="2"/>
          </rPr>
          <t xml:space="preserve">
commencement date   5-Feb-12</t>
        </r>
      </text>
    </comment>
    <comment ref="AP85" authorId="3" shapeId="0">
      <text>
        <r>
          <rPr>
            <b/>
            <sz val="9"/>
            <color indexed="81"/>
            <rFont val="Tahoma"/>
            <charset val="178"/>
          </rPr>
          <t>Azmy.Hmaidi:</t>
        </r>
        <r>
          <rPr>
            <sz val="9"/>
            <color indexed="81"/>
            <rFont val="Tahoma"/>
            <charset val="178"/>
          </rPr>
          <t xml:space="preserve">
commencement date 10-Feb-15</t>
        </r>
      </text>
    </comment>
    <comment ref="AP94" authorId="1" shapeId="0">
      <text>
        <r>
          <rPr>
            <b/>
            <sz val="9"/>
            <color indexed="81"/>
            <rFont val="Tahoma"/>
            <family val="2"/>
          </rPr>
          <t>User:</t>
        </r>
        <r>
          <rPr>
            <sz val="9"/>
            <color indexed="81"/>
            <rFont val="Tahoma"/>
            <family val="2"/>
          </rPr>
          <t xml:space="preserve">
commencement date  28-Sep-14</t>
        </r>
      </text>
    </comment>
    <comment ref="AP97" authorId="1" shapeId="0">
      <text>
        <r>
          <rPr>
            <b/>
            <sz val="9"/>
            <color indexed="81"/>
            <rFont val="Tahoma"/>
            <family val="2"/>
          </rPr>
          <t>User:</t>
        </r>
        <r>
          <rPr>
            <sz val="9"/>
            <color indexed="81"/>
            <rFont val="Tahoma"/>
            <family val="2"/>
          </rPr>
          <t xml:space="preserve">
commencement date  28-Sep-14</t>
        </r>
      </text>
    </comment>
    <comment ref="AP100" authorId="1" shapeId="0">
      <text>
        <r>
          <rPr>
            <b/>
            <sz val="9"/>
            <color indexed="81"/>
            <rFont val="Tahoma"/>
            <family val="2"/>
          </rPr>
          <t>User:</t>
        </r>
        <r>
          <rPr>
            <sz val="9"/>
            <color indexed="81"/>
            <rFont val="Tahoma"/>
            <family val="2"/>
          </rPr>
          <t xml:space="preserve">
commencement date  28-Sep-14</t>
        </r>
      </text>
    </comment>
    <comment ref="I103" authorId="3" shapeId="0">
      <text>
        <r>
          <rPr>
            <b/>
            <sz val="9"/>
            <color indexed="81"/>
            <rFont val="Tahoma"/>
            <charset val="178"/>
          </rPr>
          <t>Azmy.Hmaidi:</t>
        </r>
        <r>
          <rPr>
            <sz val="9"/>
            <color indexed="81"/>
            <rFont val="Tahoma"/>
            <charset val="178"/>
          </rPr>
          <t xml:space="preserve">
تم استبدالها بمدرسة فروة</t>
        </r>
      </text>
    </comment>
    <comment ref="AP103" authorId="1" shapeId="0">
      <text>
        <r>
          <rPr>
            <b/>
            <sz val="9"/>
            <color indexed="81"/>
            <rFont val="Tahoma"/>
            <family val="2"/>
          </rPr>
          <t>User:</t>
        </r>
        <r>
          <rPr>
            <sz val="9"/>
            <color indexed="81"/>
            <rFont val="Tahoma"/>
            <family val="2"/>
          </rPr>
          <t xml:space="preserve">
commencement date   29-Sep-14</t>
        </r>
      </text>
    </comment>
    <comment ref="AP106" authorId="1" shapeId="0">
      <text>
        <r>
          <rPr>
            <b/>
            <sz val="9"/>
            <color indexed="81"/>
            <rFont val="Tahoma"/>
            <family val="2"/>
          </rPr>
          <t>User:</t>
        </r>
        <r>
          <rPr>
            <sz val="9"/>
            <color indexed="81"/>
            <rFont val="Tahoma"/>
            <family val="2"/>
          </rPr>
          <t xml:space="preserve">
commencement date   29-Sep-14</t>
        </r>
      </text>
    </comment>
    <comment ref="AP109" authorId="1" shapeId="0">
      <text>
        <r>
          <rPr>
            <b/>
            <sz val="9"/>
            <color indexed="81"/>
            <rFont val="Tahoma"/>
            <family val="2"/>
          </rPr>
          <t>User:</t>
        </r>
        <r>
          <rPr>
            <sz val="9"/>
            <color indexed="81"/>
            <rFont val="Tahoma"/>
            <family val="2"/>
          </rPr>
          <t xml:space="preserve">
commencement date   29-Sep-14</t>
        </r>
      </text>
    </comment>
    <comment ref="AP112" authorId="3" shapeId="0">
      <text>
        <r>
          <rPr>
            <b/>
            <sz val="9"/>
            <color indexed="81"/>
            <rFont val="Tahoma"/>
            <charset val="178"/>
          </rPr>
          <t>Azmy.Hmaidi:</t>
        </r>
        <r>
          <rPr>
            <sz val="9"/>
            <color indexed="81"/>
            <rFont val="Tahoma"/>
            <charset val="178"/>
          </rPr>
          <t xml:space="preserve">
commencment date 10-Feb-15</t>
        </r>
      </text>
    </comment>
    <comment ref="AP121" authorId="3" shapeId="0">
      <text>
        <r>
          <rPr>
            <b/>
            <sz val="9"/>
            <color indexed="81"/>
            <rFont val="Tahoma"/>
            <charset val="178"/>
          </rPr>
          <t>Azmy.Hmaidi:</t>
        </r>
        <r>
          <rPr>
            <sz val="9"/>
            <color indexed="81"/>
            <rFont val="Tahoma"/>
            <charset val="178"/>
          </rPr>
          <t xml:space="preserve">
completion date 31-Jan-16 tender no. 244/2014</t>
        </r>
      </text>
    </comment>
    <comment ref="AP124" authorId="3" shapeId="0">
      <text>
        <r>
          <rPr>
            <b/>
            <sz val="9"/>
            <color indexed="81"/>
            <rFont val="Tahoma"/>
            <charset val="178"/>
          </rPr>
          <t>Azmy.Hmaidi:</t>
        </r>
        <r>
          <rPr>
            <sz val="9"/>
            <color indexed="81"/>
            <rFont val="Tahoma"/>
            <charset val="178"/>
          </rPr>
          <t xml:space="preserve">
completion date 30-Nov-15 tender no. 245/2014</t>
        </r>
      </text>
    </comment>
    <comment ref="AP127" authorId="3" shapeId="0">
      <text>
        <r>
          <rPr>
            <b/>
            <sz val="9"/>
            <color indexed="81"/>
            <rFont val="Tahoma"/>
            <charset val="178"/>
          </rPr>
          <t>Azmy.Hmaidi:</t>
        </r>
        <r>
          <rPr>
            <sz val="9"/>
            <color indexed="81"/>
            <rFont val="Tahoma"/>
            <charset val="178"/>
          </rPr>
          <t xml:space="preserve">
completion date 31-Mar-16 tender no. 247/2014</t>
        </r>
      </text>
    </comment>
    <comment ref="AP130" authorId="3" shapeId="0">
      <text>
        <r>
          <rPr>
            <b/>
            <sz val="9"/>
            <color indexed="81"/>
            <rFont val="Tahoma"/>
            <charset val="178"/>
          </rPr>
          <t>Azmy.Hmaidi:</t>
        </r>
        <r>
          <rPr>
            <sz val="9"/>
            <color indexed="81"/>
            <rFont val="Tahoma"/>
            <charset val="178"/>
          </rPr>
          <t xml:space="preserve">
completion date 31-Sep-15 tender no. 246/2014</t>
        </r>
      </text>
    </comment>
    <comment ref="I133" authorId="0" shapeId="0">
      <text>
        <r>
          <rPr>
            <b/>
            <sz val="8"/>
            <color indexed="81"/>
            <rFont val="Tahoma"/>
            <family val="2"/>
          </rPr>
          <t>Procurement:</t>
        </r>
        <r>
          <rPr>
            <sz val="8"/>
            <color indexed="81"/>
            <rFont val="Tahoma"/>
            <family val="2"/>
          </rPr>
          <t xml:space="preserve">
problem </t>
        </r>
      </text>
    </comment>
    <comment ref="AP136" authorId="3" shapeId="0">
      <text>
        <r>
          <rPr>
            <b/>
            <sz val="9"/>
            <color indexed="81"/>
            <rFont val="Tahoma"/>
            <charset val="178"/>
          </rPr>
          <t>Azmy.Hmaidi:</t>
        </r>
        <r>
          <rPr>
            <sz val="9"/>
            <color indexed="81"/>
            <rFont val="Tahoma"/>
            <charset val="178"/>
          </rPr>
          <t xml:space="preserve">
completion date 31-Mar-16 tender no. 247/2014</t>
        </r>
      </text>
    </comment>
  </commentList>
</comments>
</file>

<file path=xl/sharedStrings.xml><?xml version="1.0" encoding="utf-8"?>
<sst xmlns="http://schemas.openxmlformats.org/spreadsheetml/2006/main" count="1373" uniqueCount="543">
  <si>
    <t>A</t>
  </si>
  <si>
    <t>P</t>
  </si>
  <si>
    <t>R</t>
  </si>
  <si>
    <t>Plan vs. Actual</t>
  </si>
  <si>
    <t>NCB</t>
  </si>
  <si>
    <t>Comments</t>
  </si>
  <si>
    <t>NA</t>
  </si>
  <si>
    <t>PR</t>
  </si>
  <si>
    <t>Bank Rev.</t>
  </si>
  <si>
    <t>Location/ Description of Assignment</t>
  </si>
  <si>
    <t>Estimated Cost (US$)</t>
  </si>
  <si>
    <t>Selection Method</t>
  </si>
  <si>
    <t>NOL Date</t>
  </si>
  <si>
    <t>Invitation Date</t>
  </si>
  <si>
    <t>Evaluation &amp; Recomm.</t>
  </si>
  <si>
    <t>Completion Date (original)</t>
  </si>
  <si>
    <t>Completion Date (last revision)</t>
  </si>
  <si>
    <t>Contract amount US$ (original)</t>
  </si>
  <si>
    <t>Contract amount US$ (last revised)</t>
  </si>
  <si>
    <t>SN. #</t>
  </si>
  <si>
    <t>Interval</t>
  </si>
  <si>
    <t>Execution in days</t>
  </si>
  <si>
    <t>Execution in months</t>
  </si>
  <si>
    <t>Proc. System Ref. #</t>
  </si>
  <si>
    <t>Bid. Doc/Specs prep.</t>
  </si>
  <si>
    <t>Bid Opening Date</t>
  </si>
  <si>
    <t>Contract Signature Date</t>
  </si>
  <si>
    <t>PO</t>
  </si>
  <si>
    <t>Works</t>
  </si>
  <si>
    <t>Comp</t>
  </si>
  <si>
    <t>Sub-Comp</t>
  </si>
  <si>
    <t>C51</t>
  </si>
  <si>
    <t>Names of schools</t>
  </si>
  <si>
    <t>Contractor's Name</t>
  </si>
  <si>
    <t>NewSch 01</t>
  </si>
  <si>
    <t>NewSch 02</t>
  </si>
  <si>
    <t>NewSch 03</t>
  </si>
  <si>
    <t>NewSch 04</t>
  </si>
  <si>
    <t>NewSch 05</t>
  </si>
  <si>
    <t>NewSch 06</t>
  </si>
  <si>
    <t>Variation Orders Amount US$</t>
  </si>
  <si>
    <t>New schools</t>
  </si>
  <si>
    <t>Qty Sch</t>
  </si>
  <si>
    <t>Contract Start Date</t>
  </si>
  <si>
    <t>Total area of school (including outdoors) (M2)</t>
  </si>
  <si>
    <t>Built area of school (M2)</t>
  </si>
  <si>
    <t>Architect/ Consultant's Name</t>
  </si>
  <si>
    <t>Category 1</t>
  </si>
  <si>
    <t>Contractors (Works) classifications:</t>
  </si>
  <si>
    <t>No ceiling</t>
  </si>
  <si>
    <t>Category 2</t>
  </si>
  <si>
    <t>Category 3</t>
  </si>
  <si>
    <t>Category 4</t>
  </si>
  <si>
    <t>Category 5</t>
  </si>
  <si>
    <t>JD</t>
  </si>
  <si>
    <t>US$</t>
  </si>
  <si>
    <t>&lt;</t>
  </si>
  <si>
    <t>Rounding US$</t>
  </si>
  <si>
    <t>Qty/ctt</t>
  </si>
  <si>
    <t>Cat 3</t>
  </si>
  <si>
    <t>Unit cost (US$)</t>
  </si>
  <si>
    <t>650$/M2</t>
  </si>
  <si>
    <t>450JD/M2</t>
  </si>
  <si>
    <t>800$/M2</t>
  </si>
  <si>
    <t>560JD/M2</t>
  </si>
  <si>
    <t>Construction of new schools- 1</t>
  </si>
  <si>
    <t>King Abdullah2- Schools of Excellence- 1</t>
  </si>
  <si>
    <t>Special Education Construction- 1</t>
  </si>
  <si>
    <t>Category</t>
  </si>
  <si>
    <t>cost/M2 (indoor/ outdoor) without contingencies</t>
  </si>
  <si>
    <t>Extension</t>
  </si>
  <si>
    <t>Ctt amount</t>
  </si>
  <si>
    <t>UNIT COST</t>
  </si>
  <si>
    <t>845$/M2</t>
  </si>
  <si>
    <t>592JD/M2</t>
  </si>
  <si>
    <t>School  cost US$ (no contingency)</t>
  </si>
  <si>
    <t>.5-7</t>
  </si>
  <si>
    <t>Cost based on unit cost/M2 and on architectural programs (including 20% circulation). No contingencies</t>
  </si>
  <si>
    <t>NewSch 10</t>
  </si>
  <si>
    <t>NewSch 11</t>
  </si>
  <si>
    <t>NewSch 12</t>
  </si>
  <si>
    <t>WORLD BANK- PROCUREMENT PLAN FOR WORKS
(Extensions)</t>
  </si>
  <si>
    <t>Expected Signing</t>
  </si>
  <si>
    <t xml:space="preserve">CLOSING </t>
  </si>
  <si>
    <t>Sch base cost in US$ (w/o contingencies)</t>
  </si>
  <si>
    <t>Sweileh Al-Hai Al-Sharqi Basic Boys School</t>
  </si>
  <si>
    <t>Zubia Secondary Boys School</t>
  </si>
  <si>
    <t>Maymonah Bint Al-Hareth Basic Co. School</t>
  </si>
  <si>
    <t xml:space="preserve">That Al-Sawari Basic Co.School </t>
  </si>
  <si>
    <t>Abd Al-Rahman Bin Awf Basic Co. School</t>
  </si>
  <si>
    <t>Kufr Asad Secondary Boys School</t>
  </si>
  <si>
    <t>Al-Yarout Secondary    Boys School</t>
  </si>
  <si>
    <t>Kufr Youba Basic Boys School</t>
  </si>
  <si>
    <t>Al-Rabyah Basic Co. School</t>
  </si>
  <si>
    <t>NewSch 13</t>
  </si>
  <si>
    <t>Sabha Secondary Girls School</t>
  </si>
  <si>
    <t>Sama Al-Rousan Basic Girls School</t>
  </si>
  <si>
    <t>Hareema Basic Boys School</t>
  </si>
  <si>
    <t>Majadel Basic Co. School</t>
  </si>
  <si>
    <t>Mansheyet Bani-Hasan Basic Girls School</t>
  </si>
  <si>
    <t>Al-Zaytounah Basic Boys School</t>
  </si>
  <si>
    <t>Banat Al-Hashemeyeh Basic.Co  School</t>
  </si>
  <si>
    <t>Al-Housaynieh Basic.Co  School</t>
  </si>
  <si>
    <t>That Al-Netaqayn Basic.Co  School</t>
  </si>
  <si>
    <t>Rufaidah Al-Aslamieh Basic.Co  instead of Yajouz Basic Boys School</t>
  </si>
  <si>
    <t>Amman</t>
  </si>
  <si>
    <t>Irbid</t>
  </si>
  <si>
    <t>Maan</t>
  </si>
  <si>
    <t>Al-Karak</t>
  </si>
  <si>
    <t>Al-Mafraq</t>
  </si>
  <si>
    <t>Jarash</t>
  </si>
  <si>
    <t>Ajloun</t>
  </si>
  <si>
    <t>Al-Tafieleh</t>
  </si>
  <si>
    <t>Governorate</t>
  </si>
  <si>
    <t>Ext. 01</t>
  </si>
  <si>
    <t xml:space="preserve">Jawa Secondary Boys School </t>
  </si>
  <si>
    <t>Ext.  02</t>
  </si>
  <si>
    <t>Azmeileh Secondary Girls School</t>
  </si>
  <si>
    <t>Ext.  03</t>
  </si>
  <si>
    <t xml:space="preserve">E'era Secondary Boys School </t>
  </si>
  <si>
    <t>Ext. 04</t>
  </si>
  <si>
    <t>Somia Basic Co. School</t>
  </si>
  <si>
    <t>Ext.  05</t>
  </si>
  <si>
    <t>Ext.  06</t>
  </si>
  <si>
    <t>Al-Huson Basic Co. School</t>
  </si>
  <si>
    <t>Ext. 07</t>
  </si>
  <si>
    <t>Malka Secondary Girls School</t>
  </si>
  <si>
    <t>Ext. 08</t>
  </si>
  <si>
    <t>A'aeshah Al-Ba'ounieh Basic Girls School</t>
  </si>
  <si>
    <t>Ext. 09</t>
  </si>
  <si>
    <t>Al-Faihaa Basic Girls School</t>
  </si>
  <si>
    <t>Ext.  10</t>
  </si>
  <si>
    <t>Khalid Bin Al-Waleed Secondary Boys School</t>
  </si>
  <si>
    <t>Ext.  11</t>
  </si>
  <si>
    <t>Maisaloon Basic Co. School</t>
  </si>
  <si>
    <t>Ext.  12</t>
  </si>
  <si>
    <t>Al-Mkaifteh Secondary Boys School</t>
  </si>
  <si>
    <t>Ext.  13</t>
  </si>
  <si>
    <t>Al-Mazra'ah Basic Co. School</t>
  </si>
  <si>
    <t>Ext.  14</t>
  </si>
  <si>
    <t>Um Al-Hasheem Basic Girls School</t>
  </si>
  <si>
    <t>Ext.  15</t>
  </si>
  <si>
    <t>Faynan Basic Co. School</t>
  </si>
  <si>
    <t>Al-Balqa'a</t>
  </si>
  <si>
    <t>PWE001</t>
  </si>
  <si>
    <t>PWE002</t>
  </si>
  <si>
    <t>PWE003</t>
  </si>
  <si>
    <t>PWE004</t>
  </si>
  <si>
    <t>PWE005</t>
  </si>
  <si>
    <t>PWE006</t>
  </si>
  <si>
    <t>PWE007</t>
  </si>
  <si>
    <t>PWE008</t>
  </si>
  <si>
    <t>PWE009</t>
  </si>
  <si>
    <t>PWE010</t>
  </si>
  <si>
    <t>PWE011</t>
  </si>
  <si>
    <t>PWE012</t>
  </si>
  <si>
    <t>PWE013</t>
  </si>
  <si>
    <t>PWE014</t>
  </si>
  <si>
    <t>PWE015</t>
  </si>
  <si>
    <t>PWN001</t>
  </si>
  <si>
    <t>PWN002</t>
  </si>
  <si>
    <t>PWN003</t>
  </si>
  <si>
    <t>PWN004</t>
  </si>
  <si>
    <t>PWN005</t>
  </si>
  <si>
    <t>PWN006</t>
  </si>
  <si>
    <t>PWN007</t>
  </si>
  <si>
    <t>PWN008</t>
  </si>
  <si>
    <t>PWN009</t>
  </si>
  <si>
    <t>PWN010</t>
  </si>
  <si>
    <t>PWN012</t>
  </si>
  <si>
    <t>PWN013</t>
  </si>
  <si>
    <t>PWN014</t>
  </si>
  <si>
    <t>PWN015</t>
  </si>
  <si>
    <t>PWN016</t>
  </si>
  <si>
    <t>PWN017</t>
  </si>
  <si>
    <t>PWN019</t>
  </si>
  <si>
    <t>PWN021</t>
  </si>
  <si>
    <t>PWN022</t>
  </si>
  <si>
    <t>PWN023</t>
  </si>
  <si>
    <t xml:space="preserve">(a) Prior Review Thresholds: </t>
  </si>
  <si>
    <r>
      <t>(a)</t>
    </r>
    <r>
      <rPr>
        <b/>
        <sz val="7"/>
        <color indexed="8"/>
        <rFont val="Times New Roman"/>
        <family val="1"/>
      </rPr>
      <t xml:space="preserve">    </t>
    </r>
    <r>
      <rPr>
        <b/>
        <sz val="11"/>
        <color indexed="8"/>
        <rFont val="Times New Roman"/>
        <family val="1"/>
      </rPr>
      <t>Methods Thresholds:</t>
    </r>
  </si>
  <si>
    <t>Procurement Method</t>
  </si>
  <si>
    <t>Prior Review Threshold</t>
  </si>
  <si>
    <t>ICB (Goods)</t>
  </si>
  <si>
    <t>All</t>
  </si>
  <si>
    <t>Method Threshold</t>
  </si>
  <si>
    <t>Updated on 14-Jan-09</t>
  </si>
  <si>
    <t>Estimated Contract Cost (in USD)</t>
  </si>
  <si>
    <t>NCB (Goods)</t>
  </si>
  <si>
    <t>First contract irrespective of the value</t>
  </si>
  <si>
    <t>No threshold</t>
  </si>
  <si>
    <t>Type of Procurement</t>
  </si>
  <si>
    <t>High Risk Implementing Agency</t>
  </si>
  <si>
    <t>Substantial Risk Implementing Agency</t>
  </si>
  <si>
    <t>Moderate Risk Implementing Agency</t>
  </si>
  <si>
    <t>Low Risk Implementing Agency</t>
  </si>
  <si>
    <t>ICB (Works)</t>
  </si>
  <si>
    <t>&lt;= US$500,000</t>
  </si>
  <si>
    <t>Works, Turnkey and S&amp;I of Plant and Equipment</t>
  </si>
  <si>
    <t>$ 5 million</t>
  </si>
  <si>
    <t>$ 10 million</t>
  </si>
  <si>
    <t>$ 15 million</t>
  </si>
  <si>
    <t>$ 20 million</t>
  </si>
  <si>
    <t>NCB (Works)</t>
  </si>
  <si>
    <t>Goods</t>
  </si>
  <si>
    <t>$ 0.5 million</t>
  </si>
  <si>
    <t>$ 1 million</t>
  </si>
  <si>
    <t>$ 3 million</t>
  </si>
  <si>
    <t>Shopping (Goods)</t>
  </si>
  <si>
    <t>&lt;= US$4,500,000</t>
  </si>
  <si>
    <t>IT Systems, and Non-consulting Services</t>
  </si>
  <si>
    <t>Shopping (Works)</t>
  </si>
  <si>
    <t>&lt;= US$50,000</t>
  </si>
  <si>
    <t>Consulting Services</t>
  </si>
  <si>
    <t>Firms</t>
  </si>
  <si>
    <t>$ 0.2 million</t>
  </si>
  <si>
    <t>$ 2 million</t>
  </si>
  <si>
    <t>Direct contracting</t>
  </si>
  <si>
    <t>Individuals</t>
  </si>
  <si>
    <t>$ 0.1 million</t>
  </si>
  <si>
    <t>$ 0.3 million</t>
  </si>
  <si>
    <t>Innovation Fund</t>
  </si>
  <si>
    <t>As defined by the operational manual thresholds</t>
  </si>
  <si>
    <t>Innovation fund</t>
  </si>
  <si>
    <t>PPR=7% to be reviewd</t>
  </si>
  <si>
    <t>2. Consulting Services</t>
  </si>
  <si>
    <t>(b) Methods Thresholds:</t>
  </si>
  <si>
    <r>
      <t>Prior Review Threshold</t>
    </r>
    <r>
      <rPr>
        <sz val="11"/>
        <color indexed="8"/>
        <rFont val="Times New Roman"/>
        <family val="1"/>
      </rPr>
      <t>:</t>
    </r>
  </si>
  <si>
    <t xml:space="preserve">Competitive Methods (Firms) </t>
  </si>
  <si>
    <t>&gt; = US$200,000</t>
  </si>
  <si>
    <t xml:space="preserve">QCBS (Firms) </t>
  </si>
  <si>
    <t>Government-owned universities and research institutes</t>
  </si>
  <si>
    <t>CQS, FBS, LCS</t>
  </si>
  <si>
    <t>&lt;200,000</t>
  </si>
  <si>
    <t>Single Source (Firms)</t>
  </si>
  <si>
    <t>Individual Consultants</t>
  </si>
  <si>
    <t>&gt; = US$100,000</t>
  </si>
  <si>
    <t>Governed-owned university professors or scientists from research institutes</t>
  </si>
  <si>
    <t xml:space="preserve">Sole Source (Individual) </t>
  </si>
  <si>
    <t>Single Source (Individual)</t>
  </si>
  <si>
    <t>Eng.Waheeb Mdanat</t>
  </si>
  <si>
    <t>Salah Khalaf al hajaj co.</t>
  </si>
  <si>
    <t>A'akef Abu Hajar Est. for Contracting</t>
  </si>
  <si>
    <t>ENG.Waheeb Mdanat</t>
  </si>
  <si>
    <t>Adnan kreshan office for bledges</t>
  </si>
  <si>
    <t>Soubh Office</t>
  </si>
  <si>
    <t>Contract No.</t>
  </si>
  <si>
    <t>9/2011</t>
  </si>
  <si>
    <t>8/2011</t>
  </si>
  <si>
    <t>46/2010</t>
  </si>
  <si>
    <t>44/2010</t>
  </si>
  <si>
    <t>5048</t>
  </si>
  <si>
    <t>34/2010</t>
  </si>
  <si>
    <t>43/2010</t>
  </si>
  <si>
    <t xml:space="preserve">Allaneha'ieh </t>
  </si>
  <si>
    <t>Ibraheem abo rasheed</t>
  </si>
  <si>
    <t>Al sakhra al mosharafah</t>
  </si>
  <si>
    <t>Ext.  16</t>
  </si>
  <si>
    <t>Mahis Secondary Boys School</t>
  </si>
  <si>
    <t>Ext.  17</t>
  </si>
  <si>
    <t>Umm Katheer Secondary Boys School</t>
  </si>
  <si>
    <t>Ext.  18</t>
  </si>
  <si>
    <t>Al-Qadesieh Basic Girls School</t>
  </si>
  <si>
    <t>Ext.  19</t>
  </si>
  <si>
    <t>Jdeta Secondary Girls School</t>
  </si>
  <si>
    <t>Ext.  20</t>
  </si>
  <si>
    <t>Al-Tourah Secondary Girls School</t>
  </si>
  <si>
    <t>Ext.  21</t>
  </si>
  <si>
    <t>Aqraba  Secondary Boys School</t>
  </si>
  <si>
    <t>Jubah Secondary Girls School</t>
  </si>
  <si>
    <t>Ext.  23</t>
  </si>
  <si>
    <t>Ajloun  Secondary Boys School</t>
  </si>
  <si>
    <t>Ext.  24</t>
  </si>
  <si>
    <t>Al-Mudawarah  Secondary Girls School</t>
  </si>
  <si>
    <t>Ext.  25</t>
  </si>
  <si>
    <t>Kuthruba  Secondary Boys School</t>
  </si>
  <si>
    <t>Ext.  26</t>
  </si>
  <si>
    <t>Seil Husban  Basic Co. School</t>
  </si>
  <si>
    <t>Ext.  27</t>
  </si>
  <si>
    <t>Shajrat Al-Durr  Basic Girls School</t>
  </si>
  <si>
    <t>Ext.  28</t>
  </si>
  <si>
    <t>Al-Zyoud Secondary Girls School</t>
  </si>
  <si>
    <t>Ext.  29</t>
  </si>
  <si>
    <t>Al-Ramah Secondary Girls School(instead of Al-Zaytouneh B.CO.School)</t>
  </si>
  <si>
    <t>Ext.  30</t>
  </si>
  <si>
    <t>Al-Qutraneh  Basic Co. School</t>
  </si>
  <si>
    <t>Ext.  31</t>
  </si>
  <si>
    <t>Rahbat Rakad  Secondary Boys School</t>
  </si>
  <si>
    <t>Ext.  32</t>
  </si>
  <si>
    <t>Qatr Al-Nada Secondary Boys School</t>
  </si>
  <si>
    <t>Ext.  33</t>
  </si>
  <si>
    <t>Al-Faihaa Secondary Boys School</t>
  </si>
  <si>
    <t>Ext.  34</t>
  </si>
  <si>
    <t>Hatem Basic Boys School</t>
  </si>
  <si>
    <t>Ext.  35</t>
  </si>
  <si>
    <t>Al-Muthanna Bin Harethah  Basic Boys School</t>
  </si>
  <si>
    <t>Ext.  36</t>
  </si>
  <si>
    <t>Al-Karamah  Basic co School</t>
  </si>
  <si>
    <t>Daheyat Al-Ameerah Haya Basic Girls School</t>
  </si>
  <si>
    <t>Al-Qadesieh  Basic co School</t>
  </si>
  <si>
    <t>Abd Allateef Abden Basic  School</t>
  </si>
  <si>
    <t>Ma'an</t>
  </si>
  <si>
    <t>Phase I</t>
  </si>
  <si>
    <t>Phase II</t>
  </si>
  <si>
    <t>31/2011</t>
  </si>
  <si>
    <t>Al-Weshahe  for bledges</t>
  </si>
  <si>
    <t>Phase III</t>
  </si>
  <si>
    <t>2319</t>
  </si>
  <si>
    <t>33/2011</t>
  </si>
  <si>
    <t>29/2011</t>
  </si>
  <si>
    <t>34/2011</t>
  </si>
  <si>
    <t>Al-Dar Al- arabia</t>
  </si>
  <si>
    <t>Ali al-shagareen est.</t>
  </si>
  <si>
    <t>Maktab manar</t>
  </si>
  <si>
    <t>Madi and partners</t>
  </si>
  <si>
    <t>Ahmad abu soied</t>
  </si>
  <si>
    <t>Al ta'ani and shdefat</t>
  </si>
  <si>
    <t>Al fakher</t>
  </si>
  <si>
    <t>Mansour al agaileh</t>
  </si>
  <si>
    <t>32/2011</t>
  </si>
  <si>
    <t>95/2011</t>
  </si>
  <si>
    <t>94/2011</t>
  </si>
  <si>
    <t>92/2011</t>
  </si>
  <si>
    <t>phase III</t>
  </si>
  <si>
    <t xml:space="preserve">المختصون للتصميم الهندسي  </t>
  </si>
  <si>
    <t xml:space="preserve">مؤسسة البريق للمقاولات الانشائية </t>
  </si>
  <si>
    <t>Implementing stage. Ruins were found and Mof tourism was informed and looking for new site. Two sites identified. Change of design is expected to start 15-Dec-11- Expected VO to be issued on the same contract or re-bidding. Design for 2 months- Contractor signature expected on Jul-2012.</t>
  </si>
  <si>
    <t>Status</t>
  </si>
  <si>
    <t>Al-Balqa</t>
  </si>
  <si>
    <t>Zarqa</t>
  </si>
  <si>
    <t>Mafraq</t>
  </si>
  <si>
    <t>Karak</t>
  </si>
  <si>
    <t>Aqaba</t>
  </si>
  <si>
    <t>Al-salt</t>
  </si>
  <si>
    <t>Al- korah</t>
  </si>
  <si>
    <t>Al- Badyah</t>
  </si>
  <si>
    <t>Al- karak</t>
  </si>
  <si>
    <t>Al-Zarqa</t>
  </si>
  <si>
    <t>Al- Mafrraq</t>
  </si>
  <si>
    <t>Al- Tafieleh</t>
  </si>
  <si>
    <t>madaba</t>
  </si>
  <si>
    <t>يوسف الدراويش</t>
  </si>
  <si>
    <t>75/2011</t>
  </si>
  <si>
    <t>76/2011</t>
  </si>
  <si>
    <t>62/2011</t>
  </si>
  <si>
    <t>البركة للمقاولات</t>
  </si>
  <si>
    <t>63/2011</t>
  </si>
  <si>
    <t>64/2011</t>
  </si>
  <si>
    <t>درة عبدالله للمقاولات الانشائية</t>
  </si>
  <si>
    <t>موسى جيوسي وشركاه</t>
  </si>
  <si>
    <t>61/2011</t>
  </si>
  <si>
    <t>شركة البركة للمقاولات</t>
  </si>
  <si>
    <t>109/2011</t>
  </si>
  <si>
    <t>120/2011</t>
  </si>
  <si>
    <t>Phase IV</t>
  </si>
  <si>
    <t>Al- Andalus basic co</t>
  </si>
  <si>
    <t>Al- Sumaira Bent Qais Basic Girls</t>
  </si>
  <si>
    <t>Ein Al- Bustan Basic Co</t>
  </si>
  <si>
    <t>Ajlun</t>
  </si>
  <si>
    <t>Khadeja Bent Khuwiled Basic co</t>
  </si>
  <si>
    <t>Al- Balqa'a</t>
  </si>
  <si>
    <t>Al- batrawe al-janobe co</t>
  </si>
  <si>
    <t>Yobla secondary boys</t>
  </si>
  <si>
    <t>Jreba basic Co</t>
  </si>
  <si>
    <t>NewSch 7</t>
  </si>
  <si>
    <t>NewSch 8</t>
  </si>
  <si>
    <t>NewSch 9</t>
  </si>
  <si>
    <t>NewSch 14</t>
  </si>
  <si>
    <t>NewSch 15</t>
  </si>
  <si>
    <t>NewSch 16</t>
  </si>
  <si>
    <t>NewSch 19</t>
  </si>
  <si>
    <t>NewSch 18</t>
  </si>
  <si>
    <t>NewSch 20</t>
  </si>
  <si>
    <t>NewSch 21</t>
  </si>
  <si>
    <t>NewSch 22</t>
  </si>
  <si>
    <t>NewSch 23</t>
  </si>
  <si>
    <t>NewSch 24</t>
  </si>
  <si>
    <t>NewSch 26</t>
  </si>
  <si>
    <t>NewSch 27</t>
  </si>
  <si>
    <t>NewSch 28</t>
  </si>
  <si>
    <t>PWN024</t>
  </si>
  <si>
    <t>PWN026</t>
  </si>
  <si>
    <t>PWN028</t>
  </si>
  <si>
    <t>Contract amount JOD (original)</t>
  </si>
  <si>
    <t>Awarded Amount (JOD)</t>
  </si>
  <si>
    <t>Revised  Estimated Cost (US$)</t>
  </si>
  <si>
    <t>114/2011</t>
  </si>
  <si>
    <t>93/2011</t>
  </si>
  <si>
    <t>Awarded Amount (US$)</t>
  </si>
  <si>
    <t xml:space="preserve">Ismae'el Audeh Est. </t>
  </si>
  <si>
    <t>119/2011</t>
  </si>
  <si>
    <t>38/2011</t>
  </si>
  <si>
    <t>Al- Harraneh Est.</t>
  </si>
  <si>
    <t>Dar Al- Takhteet 
دار التخطيط للاستشارات الهندسية</t>
  </si>
  <si>
    <t xml:space="preserve">Mekhled al majali company
شركة مخلد المجالي /الريف
</t>
  </si>
  <si>
    <t>Nae'l hadad for bledges
مؤسسة نائل حداد للمقاولات</t>
  </si>
  <si>
    <t>Al-Eman Est.</t>
  </si>
  <si>
    <t>Bassam Farhan Est.</t>
  </si>
  <si>
    <t>60/2011</t>
  </si>
  <si>
    <t>Implementing Stage</t>
  </si>
  <si>
    <t>16/2012</t>
  </si>
  <si>
    <t>Salem Basic Co</t>
  </si>
  <si>
    <t>Maymonah Bint Al-Hareth Basic Co.</t>
  </si>
  <si>
    <t>Al Kurah</t>
  </si>
  <si>
    <t>AlAgwar aljanoubia</t>
  </si>
  <si>
    <t>Al_Margab Secondary Boys/</t>
  </si>
  <si>
    <t>Amman 4</t>
  </si>
  <si>
    <t xml:space="preserve">Al- naserah basic Co </t>
  </si>
  <si>
    <t>Al_ Hadeetha Basic Boys</t>
  </si>
  <si>
    <t xml:space="preserve">Ein Al Basha </t>
  </si>
  <si>
    <t>Canceled as a result of WB Objection on re_tendering process</t>
  </si>
  <si>
    <t>Al-mouagar</t>
  </si>
  <si>
    <t>21/2012</t>
  </si>
  <si>
    <t>Al_ Mallaha basic Co</t>
  </si>
  <si>
    <t>Der A'lla</t>
  </si>
  <si>
    <t>Ceebawaeeh Basic Boys</t>
  </si>
  <si>
    <t>Zarqa 1</t>
  </si>
  <si>
    <t>Contract amount US $ (original)</t>
  </si>
  <si>
    <t>30/2011</t>
  </si>
  <si>
    <t>شركة باب الحارة لمقاولات</t>
  </si>
  <si>
    <t>81/2012</t>
  </si>
  <si>
    <t xml:space="preserve">Under design </t>
  </si>
  <si>
    <t>Ext. 16</t>
  </si>
  <si>
    <t>Ext. 22</t>
  </si>
  <si>
    <t>Ext.  37</t>
  </si>
  <si>
    <t>Ext.  38</t>
  </si>
  <si>
    <t>Ext.  39</t>
  </si>
  <si>
    <t>PWE016</t>
  </si>
  <si>
    <t>PWE017</t>
  </si>
  <si>
    <t>PWE018</t>
  </si>
  <si>
    <t>PWE019</t>
  </si>
  <si>
    <t>PWE020</t>
  </si>
  <si>
    <t>PWE021</t>
  </si>
  <si>
    <t>PWE022</t>
  </si>
  <si>
    <t>PWE023</t>
  </si>
  <si>
    <t>PWE024</t>
  </si>
  <si>
    <t>PWE025</t>
  </si>
  <si>
    <t>PWE026</t>
  </si>
  <si>
    <t>PWE027</t>
  </si>
  <si>
    <t>PWE028</t>
  </si>
  <si>
    <t>PWE029</t>
  </si>
  <si>
    <t>PWE030</t>
  </si>
  <si>
    <t>PWE031</t>
  </si>
  <si>
    <t>PWE032</t>
  </si>
  <si>
    <t>PWE033</t>
  </si>
  <si>
    <t>PWE034</t>
  </si>
  <si>
    <t>PWE035</t>
  </si>
  <si>
    <t>PWE036</t>
  </si>
  <si>
    <t>PWE037</t>
  </si>
  <si>
    <t>PWE038</t>
  </si>
  <si>
    <t>PWE039</t>
  </si>
  <si>
    <t>Contract amount US $ (last revised)</t>
  </si>
  <si>
    <t>PWN020+D37</t>
  </si>
  <si>
    <t>PWN01+D25</t>
  </si>
  <si>
    <t>EXTENSION SCHOOLS</t>
  </si>
  <si>
    <r>
      <t>as at [17</t>
    </r>
    <r>
      <rPr>
        <i/>
        <sz val="12"/>
        <rFont val="Times New Roman"/>
        <family val="1"/>
      </rPr>
      <t>-May-12]</t>
    </r>
  </si>
  <si>
    <t xml:space="preserve">صبح للاستشارات الهندسية </t>
  </si>
  <si>
    <t>منار مهندسون مستشارون</t>
  </si>
  <si>
    <t xml:space="preserve">عمان للاستشارت الهندسية </t>
  </si>
  <si>
    <t xml:space="preserve">المختصون للتصميم الهندسي </t>
  </si>
  <si>
    <t>مؤسسة الجذور للهندسة</t>
  </si>
  <si>
    <t xml:space="preserve">دار االتخطيط للاستشارات الهندسية </t>
  </si>
  <si>
    <t xml:space="preserve">السبيل للاستشارات الهندسية </t>
  </si>
  <si>
    <t>Contract amount JD  (original)</t>
  </si>
  <si>
    <t>2867</t>
  </si>
  <si>
    <t>2995</t>
  </si>
  <si>
    <t>4015</t>
  </si>
  <si>
    <t>3977</t>
  </si>
  <si>
    <t>2954</t>
  </si>
  <si>
    <t>4073</t>
  </si>
  <si>
    <t>3173</t>
  </si>
  <si>
    <t>3260</t>
  </si>
  <si>
    <t>2360</t>
  </si>
  <si>
    <t>2770</t>
  </si>
  <si>
    <t>3202</t>
  </si>
  <si>
    <t>4917</t>
  </si>
  <si>
    <t>2500</t>
  </si>
  <si>
    <t>2466</t>
  </si>
  <si>
    <t>1729</t>
  </si>
  <si>
    <t>4800</t>
  </si>
  <si>
    <t>4500</t>
  </si>
  <si>
    <t>3000</t>
  </si>
  <si>
    <t>916</t>
  </si>
  <si>
    <t>2903</t>
  </si>
  <si>
    <t>2263</t>
  </si>
  <si>
    <t>Al Zarqa</t>
  </si>
  <si>
    <t>Shkout Basic Boys school</t>
  </si>
  <si>
    <t>141/2013</t>
  </si>
  <si>
    <t>2700</t>
  </si>
  <si>
    <t>4200</t>
  </si>
  <si>
    <t>NewSch 17</t>
  </si>
  <si>
    <t>NewSch 29</t>
  </si>
  <si>
    <t>Fatima AL-Zahra basic Co.</t>
  </si>
  <si>
    <t>Porma Secondary schools for girls</t>
  </si>
  <si>
    <t xml:space="preserve">completed </t>
  </si>
  <si>
    <t>Construction progress rate 30-Apr-14</t>
  </si>
  <si>
    <t>Construction Progress rate 30-Apr-14</t>
  </si>
  <si>
    <t>completed</t>
  </si>
  <si>
    <r>
      <t xml:space="preserve">as at </t>
    </r>
    <r>
      <rPr>
        <b/>
        <i/>
        <sz val="10"/>
        <rFont val="Times New Roman"/>
        <family val="1"/>
      </rPr>
      <t>[30-Oct-14]</t>
    </r>
  </si>
  <si>
    <t>DELETED</t>
  </si>
  <si>
    <t>taking over procedure</t>
  </si>
  <si>
    <t>Sadeen Cont comp</t>
  </si>
  <si>
    <t>has not commenced yet</t>
  </si>
  <si>
    <t>Dijla contracting foundation</t>
  </si>
  <si>
    <t>Implementing stage expected date of completion 25-Oct-15</t>
  </si>
  <si>
    <t>Implementing stage expected date of completion 8-Dec-15</t>
  </si>
  <si>
    <t>Al Bader Contracting Company</t>
  </si>
  <si>
    <t>Implementing stage expected date of completion 18-DEC-15</t>
  </si>
  <si>
    <t>Implementing stage expected date of completion 1-JUN-15</t>
  </si>
  <si>
    <t>Salim Smaadi/Al-Watar</t>
  </si>
  <si>
    <t>Ismae'el Al Hersh &amp; Partners</t>
  </si>
  <si>
    <t>Implementing stage expected date of completion 22-jun-15</t>
  </si>
  <si>
    <t>Yousef Bustanji &amp; brother company</t>
  </si>
  <si>
    <t>Implementing stage expected date of completion13-Apr-15</t>
  </si>
  <si>
    <t>Abo Siam</t>
  </si>
  <si>
    <t>Implementing stage expected date of completion30-Jun-15</t>
  </si>
  <si>
    <t>Economical &amp; Social Est for Militarian Retirees</t>
  </si>
  <si>
    <t>Implementing stage expected date of completion 1-Apr-15</t>
  </si>
  <si>
    <t>Implementing stage expected date of completion 30-Jun-15</t>
  </si>
  <si>
    <t>Zedan &amp; Murad Hajaj/Al Bedayah for Contracting Construction</t>
  </si>
  <si>
    <t>expected date of completion  30-Aug-15</t>
  </si>
  <si>
    <t>expected date of completion  30-Jun-15</t>
  </si>
  <si>
    <t>Fadel Henande Foundation</t>
  </si>
  <si>
    <t xml:space="preserve"> expected date of completion  30-Sep-15</t>
  </si>
  <si>
    <t>Mohammad Raje Al Abouini &amp; partner Company</t>
  </si>
  <si>
    <t>Implementing stage expected date of completion  30-May-15</t>
  </si>
  <si>
    <t>Typical comp for engineering &amp; bridges</t>
  </si>
  <si>
    <t>expected date of completion  31-Oct-15</t>
  </si>
  <si>
    <t>Salem Thyab Tarawneh &amp; sons company</t>
  </si>
  <si>
    <t>Implementing stage expected date of completion  30-Apr-15</t>
  </si>
  <si>
    <t>contract amount US$</t>
  </si>
  <si>
    <t>CONTRACT AMOUNT</t>
  </si>
  <si>
    <t>uncontracted estimated cost</t>
  </si>
  <si>
    <t>uncontract estimated cost</t>
  </si>
  <si>
    <t>WORLD BANK- PROCUREMENT PLAN FOR WORKS
(New Schools) update23/2/2015</t>
  </si>
  <si>
    <t>Implementing stage</t>
  </si>
  <si>
    <t>Banda for construction</t>
  </si>
  <si>
    <t>Al-safade for construction</t>
  </si>
  <si>
    <t>Aymen Al-kasasbeh and co.</t>
  </si>
  <si>
    <t>Mohamed Raje Alabwini and co.</t>
  </si>
  <si>
    <t>UPDATE 2/4/2015</t>
  </si>
  <si>
    <t>Implementing stage expected date of completion29-Apr-16</t>
  </si>
  <si>
    <t>TOTAL CONTRACT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</si>
</sst>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43" formatCode="_(* #,##0.00_);_(* \(#,##0.00\);_(* &quot;-&quot;??_);_(@_)"/>
    <numFmt numFmtId="164" formatCode="_-* #,##0.00_-;_-* #,##0.00\-;_-* &quot;-&quot;??_-;_-@_-"/>
    <numFmt numFmtId="165" formatCode="_(&quot;$&quot;* #,##0_);_(&quot;$&quot;* \(#,##0\);_(&quot;$&quot;* &quot;-&quot;??_);_(@_)"/>
    <numFmt numFmtId="166" formatCode="[$-409]d\-mmm\-yy;@"/>
    <numFmt numFmtId="167" formatCode="#,##0.000"/>
    <numFmt numFmtId="168" formatCode="0.000"/>
    <numFmt numFmtId="169" formatCode="0.0"/>
    <numFmt numFmtId="170" formatCode="_-* #,##0_-;_-* #,##0\-;_-* &quot;-&quot;??_-;_-@_-"/>
    <numFmt numFmtId="171" formatCode="_-* #,##0.000_-;_-* #,##0.000\-;_-* &quot;-&quot;???_-;_-@_-"/>
    <numFmt numFmtId="172" formatCode="0.0000000"/>
    <numFmt numFmtId="173" formatCode="#,##0.000_-"/>
  </numFmts>
  <fonts count="51" x14ac:knownFonts="1">
    <font>
      <sz val="10"/>
      <name val="Arial"/>
    </font>
    <font>
      <sz val="10"/>
      <name val="Arial"/>
      <family val="2"/>
    </font>
    <font>
      <b/>
      <sz val="12"/>
      <name val="Arial"/>
      <family val="2"/>
    </font>
    <font>
      <sz val="12"/>
      <name val="Arial"/>
      <family val="2"/>
    </font>
    <font>
      <sz val="12"/>
      <color indexed="10"/>
      <name val="Arial"/>
      <family val="2"/>
    </font>
    <font>
      <sz val="8"/>
      <name val="Arial"/>
      <family val="2"/>
    </font>
    <font>
      <b/>
      <sz val="10"/>
      <name val="Arial"/>
      <family val="2"/>
    </font>
    <font>
      <b/>
      <sz val="11"/>
      <name val="Arial"/>
      <family val="2"/>
    </font>
    <font>
      <b/>
      <sz val="14"/>
      <name val="Arial"/>
      <family val="2"/>
    </font>
    <font>
      <b/>
      <sz val="11"/>
      <color indexed="8"/>
      <name val="Times New Roman"/>
      <family val="1"/>
    </font>
    <font>
      <b/>
      <sz val="7"/>
      <color indexed="8"/>
      <name val="Times New Roman"/>
      <family val="1"/>
    </font>
    <font>
      <sz val="8"/>
      <color indexed="8"/>
      <name val="Arial"/>
      <family val="2"/>
    </font>
    <font>
      <sz val="12"/>
      <name val="Times New Roman"/>
      <family val="1"/>
    </font>
    <font>
      <sz val="10"/>
      <color indexed="8"/>
      <name val="Times New Roman"/>
      <family val="1"/>
    </font>
    <font>
      <sz val="10"/>
      <name val="Times New Roman"/>
      <family val="1"/>
    </font>
    <font>
      <b/>
      <sz val="10"/>
      <color indexed="10"/>
      <name val="Arial"/>
      <family val="2"/>
    </font>
    <font>
      <b/>
      <sz val="11"/>
      <name val="Times New Roman"/>
      <family val="1"/>
    </font>
    <font>
      <sz val="11"/>
      <color indexed="8"/>
      <name val="Times New Roman"/>
      <family val="1"/>
    </font>
    <font>
      <b/>
      <sz val="10"/>
      <color indexed="8"/>
      <name val="Times New Roman"/>
      <family val="1"/>
    </font>
    <font>
      <sz val="10"/>
      <name val="Arial"/>
      <family val="2"/>
    </font>
    <font>
      <sz val="10"/>
      <color indexed="10"/>
      <name val="Arial"/>
      <family val="2"/>
    </font>
    <font>
      <strike/>
      <sz val="12"/>
      <name val="Arial"/>
      <family val="2"/>
    </font>
    <font>
      <sz val="9"/>
      <color indexed="81"/>
      <name val="Tahoma"/>
      <family val="2"/>
    </font>
    <font>
      <b/>
      <sz val="9"/>
      <color indexed="81"/>
      <name val="Tahoma"/>
      <family val="2"/>
    </font>
    <font>
      <sz val="8"/>
      <color indexed="81"/>
      <name val="Tahoma"/>
      <family val="2"/>
    </font>
    <font>
      <b/>
      <sz val="8"/>
      <color indexed="81"/>
      <name val="Tahoma"/>
      <family val="2"/>
    </font>
    <font>
      <sz val="10"/>
      <name val="Arial"/>
      <family val="2"/>
    </font>
    <font>
      <strike/>
      <sz val="10"/>
      <name val="Arial"/>
      <family val="2"/>
    </font>
    <font>
      <strike/>
      <sz val="10"/>
      <color indexed="10"/>
      <name val="Arial"/>
      <family val="2"/>
    </font>
    <font>
      <b/>
      <strike/>
      <sz val="10"/>
      <color indexed="10"/>
      <name val="Arial"/>
      <family val="2"/>
    </font>
    <font>
      <b/>
      <strike/>
      <sz val="10"/>
      <name val="Arial"/>
      <family val="2"/>
    </font>
    <font>
      <strike/>
      <sz val="12"/>
      <color indexed="10"/>
      <name val="Arial"/>
      <family val="2"/>
    </font>
    <font>
      <sz val="16"/>
      <color indexed="81"/>
      <name val="Tahoma"/>
      <family val="2"/>
    </font>
    <font>
      <sz val="14"/>
      <color indexed="81"/>
      <name val="Tahoma"/>
      <family val="2"/>
    </font>
    <font>
      <sz val="10"/>
      <name val="Arial"/>
      <family val="2"/>
    </font>
    <font>
      <b/>
      <sz val="10"/>
      <name val="Times New Roman"/>
      <family val="1"/>
    </font>
    <font>
      <b/>
      <i/>
      <sz val="10"/>
      <name val="Times New Roman"/>
      <family val="1"/>
    </font>
    <font>
      <i/>
      <sz val="12"/>
      <name val="Times New Roman"/>
      <family val="1"/>
    </font>
    <font>
      <b/>
      <sz val="12"/>
      <color indexed="81"/>
      <name val="Tahoma"/>
      <family val="2"/>
    </font>
    <font>
      <sz val="12"/>
      <color indexed="81"/>
      <name val="Tahoma"/>
      <family val="2"/>
    </font>
    <font>
      <sz val="14"/>
      <name val="Arial"/>
      <family val="2"/>
    </font>
    <font>
      <sz val="16"/>
      <name val="Times New Roman"/>
      <family val="1"/>
    </font>
    <font>
      <sz val="11"/>
      <color theme="1"/>
      <name val="Calibri"/>
      <family val="2"/>
      <scheme val="minor"/>
    </font>
    <font>
      <sz val="10"/>
      <color rgb="FFFF0000"/>
      <name val="Arial"/>
      <family val="2"/>
    </font>
    <font>
      <sz val="12"/>
      <color rgb="FFFF0000"/>
      <name val="Arial"/>
      <family val="2"/>
    </font>
    <font>
      <sz val="12"/>
      <color theme="1"/>
      <name val="Calibri"/>
      <family val="2"/>
      <scheme val="minor"/>
    </font>
    <font>
      <b/>
      <sz val="16"/>
      <name val="Arial"/>
      <family val="2"/>
    </font>
    <font>
      <sz val="9"/>
      <color indexed="81"/>
      <name val="Tahoma"/>
    </font>
    <font>
      <b/>
      <sz val="9"/>
      <color indexed="81"/>
      <name val="Tahoma"/>
    </font>
    <font>
      <sz val="9"/>
      <color indexed="81"/>
      <name val="Tahoma"/>
      <charset val="178"/>
    </font>
    <font>
      <b/>
      <sz val="9"/>
      <color indexed="81"/>
      <name val="Tahoma"/>
      <charset val="178"/>
    </font>
  </fonts>
  <fills count="22">
    <fill>
      <patternFill patternType="none"/>
    </fill>
    <fill>
      <patternFill patternType="gray125"/>
    </fill>
    <fill>
      <patternFill patternType="solid">
        <fgColor indexed="41"/>
        <bgColor indexed="64"/>
      </patternFill>
    </fill>
    <fill>
      <patternFill patternType="solid">
        <fgColor indexed="11"/>
        <bgColor indexed="64"/>
      </patternFill>
    </fill>
    <fill>
      <patternFill patternType="solid">
        <fgColor indexed="22"/>
        <bgColor indexed="64"/>
      </patternFill>
    </fill>
    <fill>
      <patternFill patternType="solid">
        <fgColor indexed="27"/>
        <bgColor indexed="64"/>
      </patternFill>
    </fill>
    <fill>
      <patternFill patternType="solid">
        <fgColor indexed="13"/>
        <bgColor indexed="64"/>
      </patternFill>
    </fill>
    <fill>
      <patternFill patternType="solid">
        <fgColor indexed="47"/>
        <bgColor indexed="64"/>
      </patternFill>
    </fill>
    <fill>
      <patternFill patternType="solid">
        <fgColor indexed="55"/>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CCFFFF"/>
        <bgColor indexed="64"/>
      </patternFill>
    </fill>
    <fill>
      <patternFill patternType="solid">
        <fgColor rgb="FFFF0000"/>
        <bgColor indexed="64"/>
      </patternFill>
    </fill>
    <fill>
      <patternFill patternType="solid">
        <fgColor theme="0" tint="-0.14996795556505021"/>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00B0F0"/>
        <bgColor indexed="64"/>
      </patternFill>
    </fill>
    <fill>
      <patternFill patternType="solid">
        <fgColor rgb="FFFFC000"/>
        <bgColor indexed="64"/>
      </patternFill>
    </fill>
  </fills>
  <borders count="35">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bottom style="medium">
        <color indexed="55"/>
      </bottom>
      <diagonal/>
    </border>
    <border>
      <left/>
      <right style="medium">
        <color indexed="55"/>
      </right>
      <top/>
      <bottom style="medium">
        <color indexed="55"/>
      </bottom>
      <diagonal/>
    </border>
    <border>
      <left style="medium">
        <color indexed="55"/>
      </left>
      <right style="medium">
        <color indexed="55"/>
      </right>
      <top/>
      <bottom style="medium">
        <color indexed="8"/>
      </bottom>
      <diagonal/>
    </border>
    <border>
      <left/>
      <right style="medium">
        <color indexed="55"/>
      </right>
      <top/>
      <bottom style="medium">
        <color indexed="8"/>
      </bottom>
      <diagonal/>
    </border>
    <border>
      <left/>
      <right style="medium">
        <color indexed="64"/>
      </right>
      <top/>
      <bottom style="medium">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7">
    <xf numFmtId="0" fontId="0" fillId="0" borderId="0"/>
    <xf numFmtId="164" fontId="34" fillId="0" borderId="0" applyFont="0" applyFill="0" applyBorder="0" applyAlignment="0" applyProtection="0"/>
    <xf numFmtId="44" fontId="1" fillId="0" borderId="0" applyFont="0" applyFill="0" applyBorder="0" applyAlignment="0" applyProtection="0"/>
    <xf numFmtId="0" fontId="42"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9" fontId="2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956">
    <xf numFmtId="0" fontId="0" fillId="0" borderId="0" xfId="0"/>
    <xf numFmtId="3" fontId="3" fillId="0" borderId="0" xfId="2" applyNumberFormat="1" applyFont="1" applyFill="1" applyBorder="1" applyAlignment="1">
      <alignment horizontal="right" vertical="top"/>
    </xf>
    <xf numFmtId="0" fontId="3" fillId="0" borderId="0" xfId="0" applyFont="1" applyFill="1" applyBorder="1" applyAlignment="1">
      <alignment horizontal="center" vertical="top"/>
    </xf>
    <xf numFmtId="0" fontId="4" fillId="0" borderId="0" xfId="0" applyNumberFormat="1"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165" fontId="3" fillId="0" borderId="0" xfId="2" applyNumberFormat="1" applyFont="1" applyFill="1" applyBorder="1" applyAlignment="1">
      <alignment vertical="top"/>
    </xf>
    <xf numFmtId="0" fontId="3" fillId="0" borderId="0" xfId="0" applyFont="1" applyFill="1" applyBorder="1" applyAlignment="1">
      <alignment horizontal="right" vertical="top"/>
    </xf>
    <xf numFmtId="49" fontId="3" fillId="0" borderId="1"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0" fontId="0" fillId="0" borderId="0" xfId="0" applyAlignment="1">
      <alignment vertical="top"/>
    </xf>
    <xf numFmtId="3" fontId="3" fillId="0" borderId="0" xfId="0" applyNumberFormat="1" applyFont="1" applyFill="1" applyBorder="1" applyAlignment="1">
      <alignment horizontal="right" vertical="top" wrapText="1"/>
    </xf>
    <xf numFmtId="3" fontId="3" fillId="2" borderId="1" xfId="0" applyNumberFormat="1" applyFont="1" applyFill="1" applyBorder="1" applyAlignment="1">
      <alignment horizontal="right" vertical="top" wrapText="1"/>
    </xf>
    <xf numFmtId="0" fontId="3" fillId="3" borderId="0" xfId="0" applyFont="1" applyFill="1" applyBorder="1" applyAlignment="1">
      <alignment vertical="top"/>
    </xf>
    <xf numFmtId="0" fontId="4" fillId="3" borderId="0" xfId="0" applyNumberFormat="1" applyFont="1" applyFill="1" applyBorder="1" applyAlignment="1">
      <alignment vertical="top"/>
    </xf>
    <xf numFmtId="0" fontId="3" fillId="3" borderId="0" xfId="0" applyFont="1" applyFill="1" applyBorder="1" applyAlignment="1">
      <alignment horizontal="right" vertical="top"/>
    </xf>
    <xf numFmtId="0" fontId="3" fillId="3" borderId="0" xfId="0" applyFont="1" applyFill="1" applyBorder="1" applyAlignment="1">
      <alignment horizontal="left" vertical="top" wrapText="1"/>
    </xf>
    <xf numFmtId="0" fontId="6" fillId="0" borderId="0" xfId="0" applyFont="1" applyAlignment="1">
      <alignment vertical="top"/>
    </xf>
    <xf numFmtId="1" fontId="3" fillId="0" borderId="0" xfId="0" applyNumberFormat="1" applyFont="1" applyFill="1" applyBorder="1" applyAlignment="1">
      <alignment horizontal="left" vertical="top" wrapText="1"/>
    </xf>
    <xf numFmtId="0" fontId="6" fillId="0" borderId="0" xfId="0" applyFont="1" applyBorder="1" applyAlignment="1">
      <alignment vertical="top"/>
    </xf>
    <xf numFmtId="0" fontId="6" fillId="0" borderId="0" xfId="0" applyFont="1" applyBorder="1" applyAlignment="1">
      <alignment vertical="top" wrapText="1"/>
    </xf>
    <xf numFmtId="0" fontId="0" fillId="0" borderId="0" xfId="0" applyBorder="1" applyAlignment="1">
      <alignment vertical="top"/>
    </xf>
    <xf numFmtId="3" fontId="0" fillId="0" borderId="0" xfId="0" applyNumberFormat="1" applyBorder="1" applyAlignment="1">
      <alignment vertical="top"/>
    </xf>
    <xf numFmtId="3" fontId="6" fillId="0" borderId="0" xfId="0" applyNumberFormat="1" applyFont="1"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vertical="top"/>
    </xf>
    <xf numFmtId="0" fontId="7" fillId="0" borderId="0" xfId="0" applyFont="1" applyBorder="1" applyAlignment="1">
      <alignment vertical="top"/>
    </xf>
    <xf numFmtId="0" fontId="7" fillId="0" borderId="0" xfId="0" applyFont="1" applyBorder="1" applyAlignment="1">
      <alignment vertical="top" wrapText="1"/>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vertical="top"/>
    </xf>
    <xf numFmtId="49" fontId="3" fillId="0" borderId="9" xfId="0" applyNumberFormat="1" applyFont="1" applyFill="1" applyBorder="1" applyAlignment="1">
      <alignment horizontal="left" vertical="top" wrapText="1"/>
    </xf>
    <xf numFmtId="0" fontId="0" fillId="0" borderId="10" xfId="0" applyBorder="1" applyAlignment="1">
      <alignment vertical="top"/>
    </xf>
    <xf numFmtId="0" fontId="6" fillId="0" borderId="3" xfId="0" applyFont="1" applyBorder="1" applyAlignment="1">
      <alignment vertical="top"/>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6" fillId="0" borderId="7" xfId="0" applyFont="1" applyBorder="1" applyAlignment="1">
      <alignment vertical="top"/>
    </xf>
    <xf numFmtId="3" fontId="0" fillId="0" borderId="9" xfId="0" applyNumberFormat="1" applyBorder="1" applyAlignment="1">
      <alignment vertical="top"/>
    </xf>
    <xf numFmtId="16" fontId="0" fillId="0" borderId="9" xfId="0" applyNumberFormat="1" applyBorder="1" applyAlignment="1">
      <alignment horizontal="right" vertical="top"/>
    </xf>
    <xf numFmtId="0" fontId="0" fillId="3" borderId="0" xfId="0" applyFill="1" applyAlignment="1">
      <alignment vertical="top"/>
    </xf>
    <xf numFmtId="15" fontId="0" fillId="3" borderId="0" xfId="0" applyNumberFormat="1" applyFill="1" applyAlignment="1">
      <alignment vertical="top"/>
    </xf>
    <xf numFmtId="0" fontId="3" fillId="3" borderId="11" xfId="0" applyFont="1" applyFill="1" applyBorder="1" applyAlignment="1">
      <alignment horizontal="left" vertical="top" wrapText="1"/>
    </xf>
    <xf numFmtId="0" fontId="3" fillId="0" borderId="11" xfId="0" applyFont="1" applyFill="1" applyBorder="1" applyAlignment="1">
      <alignment horizontal="left" vertical="top" wrapText="1"/>
    </xf>
    <xf numFmtId="0" fontId="1" fillId="0" borderId="0" xfId="0" applyFont="1" applyFill="1"/>
    <xf numFmtId="0" fontId="1" fillId="0" borderId="0" xfId="0" applyFont="1" applyBorder="1"/>
    <xf numFmtId="0" fontId="1" fillId="0" borderId="0" xfId="0" applyFont="1" applyFill="1" applyBorder="1" applyAlignment="1">
      <alignment horizontal="center"/>
    </xf>
    <xf numFmtId="0" fontId="3" fillId="10" borderId="0" xfId="0" applyFont="1" applyFill="1" applyBorder="1" applyAlignment="1">
      <alignment horizontal="left" vertical="top" wrapText="1"/>
    </xf>
    <xf numFmtId="0" fontId="9" fillId="0" borderId="0" xfId="0" applyFont="1" applyAlignment="1">
      <alignment horizontal="left" indent="2"/>
    </xf>
    <xf numFmtId="0" fontId="11" fillId="5" borderId="13" xfId="0" applyFont="1" applyFill="1" applyBorder="1" applyAlignment="1">
      <alignment vertical="top" wrapText="1"/>
    </xf>
    <xf numFmtId="0" fontId="9" fillId="5" borderId="14" xfId="0" applyFont="1" applyFill="1" applyBorder="1" applyAlignment="1">
      <alignment horizontal="center" vertical="top" wrapText="1"/>
    </xf>
    <xf numFmtId="0" fontId="12" fillId="0" borderId="0" xfId="0" applyFont="1" applyAlignment="1">
      <alignment horizontal="left" indent="4"/>
    </xf>
    <xf numFmtId="15" fontId="0" fillId="0" borderId="0" xfId="0" applyNumberFormat="1" applyFill="1" applyAlignment="1">
      <alignment vertical="top"/>
    </xf>
    <xf numFmtId="0" fontId="13" fillId="0" borderId="15" xfId="0" applyFont="1" applyBorder="1" applyAlignment="1">
      <alignment vertical="top" wrapText="1"/>
    </xf>
    <xf numFmtId="0" fontId="13" fillId="0" borderId="10" xfId="0" applyFont="1" applyBorder="1" applyAlignment="1">
      <alignment vertical="top" wrapText="1"/>
    </xf>
    <xf numFmtId="0" fontId="14" fillId="0" borderId="10" xfId="0" applyFont="1" applyBorder="1" applyAlignment="1">
      <alignment vertical="top" wrapText="1"/>
    </xf>
    <xf numFmtId="0" fontId="6" fillId="4" borderId="10" xfId="0" applyFont="1" applyFill="1" applyBorder="1" applyAlignment="1">
      <alignment vertical="top" wrapText="1"/>
    </xf>
    <xf numFmtId="0" fontId="1" fillId="0" borderId="10" xfId="0" applyFont="1" applyBorder="1" applyAlignment="1">
      <alignment horizontal="center" wrapText="1"/>
    </xf>
    <xf numFmtId="0" fontId="1" fillId="0" borderId="10" xfId="0" applyFont="1" applyBorder="1" applyAlignment="1">
      <alignment horizontal="center" vertical="top" wrapText="1"/>
    </xf>
    <xf numFmtId="0" fontId="0" fillId="11" borderId="0" xfId="0" applyFill="1" applyAlignment="1">
      <alignment vertical="top"/>
    </xf>
    <xf numFmtId="0" fontId="16" fillId="0" borderId="0" xfId="0" applyFont="1"/>
    <xf numFmtId="0" fontId="9" fillId="0" borderId="0" xfId="0" applyFont="1"/>
    <xf numFmtId="0" fontId="12" fillId="0" borderId="0" xfId="0" applyFont="1" applyAlignment="1">
      <alignment horizontal="left" indent="6"/>
    </xf>
    <xf numFmtId="0" fontId="11" fillId="5" borderId="16" xfId="0" applyFont="1" applyFill="1" applyBorder="1" applyAlignment="1">
      <alignment vertical="top" wrapText="1"/>
    </xf>
    <xf numFmtId="0" fontId="18" fillId="5" borderId="17" xfId="0" applyFont="1" applyFill="1" applyBorder="1" applyAlignment="1">
      <alignment horizontal="center" vertical="top" wrapText="1"/>
    </xf>
    <xf numFmtId="0" fontId="13" fillId="5" borderId="16" xfId="0" applyFont="1" applyFill="1" applyBorder="1" applyAlignment="1">
      <alignment vertical="top" wrapText="1"/>
    </xf>
    <xf numFmtId="0" fontId="14" fillId="0" borderId="18" xfId="0" applyFont="1" applyBorder="1" applyAlignment="1">
      <alignment vertical="top" wrapText="1"/>
    </xf>
    <xf numFmtId="0" fontId="14" fillId="0" borderId="19" xfId="0" applyFont="1" applyBorder="1" applyAlignment="1">
      <alignment vertical="top" wrapText="1"/>
    </xf>
    <xf numFmtId="0" fontId="13" fillId="0" borderId="19" xfId="0" applyFont="1" applyBorder="1" applyAlignment="1">
      <alignment vertical="top" wrapText="1"/>
    </xf>
    <xf numFmtId="0" fontId="14" fillId="0" borderId="20" xfId="0" applyFont="1" applyBorder="1" applyAlignment="1">
      <alignment vertical="top" wrapText="1"/>
    </xf>
    <xf numFmtId="0" fontId="13" fillId="0" borderId="21" xfId="0" applyFont="1" applyBorder="1" applyAlignment="1">
      <alignment vertical="top" wrapText="1"/>
    </xf>
    <xf numFmtId="0" fontId="14" fillId="0" borderId="22" xfId="0" applyFont="1" applyBorder="1" applyAlignment="1">
      <alignment vertical="top" wrapText="1"/>
    </xf>
    <xf numFmtId="15" fontId="3" fillId="0" borderId="23" xfId="0" applyNumberFormat="1" applyFont="1" applyFill="1" applyBorder="1" applyAlignment="1">
      <alignment horizontal="center" vertical="top"/>
    </xf>
    <xf numFmtId="49" fontId="3" fillId="0" borderId="23" xfId="0" applyNumberFormat="1" applyFont="1" applyFill="1" applyBorder="1" applyAlignment="1">
      <alignment horizontal="center" vertical="top"/>
    </xf>
    <xf numFmtId="0" fontId="3" fillId="0" borderId="0" xfId="0" applyFont="1" applyFill="1" applyBorder="1" applyAlignment="1">
      <alignment vertical="top" wrapText="1"/>
    </xf>
    <xf numFmtId="49" fontId="3" fillId="0" borderId="11" xfId="0" applyNumberFormat="1" applyFont="1" applyFill="1" applyBorder="1" applyAlignment="1">
      <alignment vertical="top" wrapText="1"/>
    </xf>
    <xf numFmtId="0" fontId="1" fillId="0" borderId="24" xfId="0" applyFont="1" applyFill="1" applyBorder="1" applyAlignment="1">
      <alignment horizontal="center" vertical="top"/>
    </xf>
    <xf numFmtId="166" fontId="1" fillId="0" borderId="24" xfId="2" applyNumberFormat="1" applyFont="1" applyFill="1" applyBorder="1" applyAlignment="1">
      <alignment horizontal="center" vertical="top"/>
    </xf>
    <xf numFmtId="0" fontId="20" fillId="0" borderId="24" xfId="0" applyNumberFormat="1" applyFont="1" applyFill="1" applyBorder="1" applyAlignment="1">
      <alignment horizontal="center" vertical="top"/>
    </xf>
    <xf numFmtId="15" fontId="1" fillId="0" borderId="24" xfId="0" applyNumberFormat="1" applyFont="1" applyFill="1" applyBorder="1" applyAlignment="1">
      <alignment horizontal="center" vertical="top"/>
    </xf>
    <xf numFmtId="15" fontId="3" fillId="0" borderId="24" xfId="0" applyNumberFormat="1" applyFont="1" applyFill="1" applyBorder="1" applyAlignment="1">
      <alignment horizontal="center" vertical="top"/>
    </xf>
    <xf numFmtId="0" fontId="1" fillId="0" borderId="11" xfId="0" applyFont="1" applyFill="1" applyBorder="1" applyAlignment="1">
      <alignment horizontal="center" vertical="top"/>
    </xf>
    <xf numFmtId="166" fontId="1" fillId="7" borderId="11" xfId="2" applyNumberFormat="1" applyFont="1" applyFill="1" applyBorder="1" applyAlignment="1">
      <alignment horizontal="center" vertical="top"/>
    </xf>
    <xf numFmtId="0" fontId="20" fillId="0" borderId="11" xfId="0" applyNumberFormat="1" applyFont="1" applyFill="1" applyBorder="1" applyAlignment="1">
      <alignment horizontal="center" vertical="top"/>
    </xf>
    <xf numFmtId="166" fontId="1" fillId="0" borderId="11" xfId="2" applyNumberFormat="1" applyFont="1" applyFill="1" applyBorder="1" applyAlignment="1">
      <alignment horizontal="center" vertical="top"/>
    </xf>
    <xf numFmtId="15" fontId="1" fillId="0" borderId="11" xfId="0" applyNumberFormat="1" applyFont="1" applyFill="1" applyBorder="1" applyAlignment="1">
      <alignment horizontal="center" vertical="top"/>
    </xf>
    <xf numFmtId="15" fontId="3" fillId="0" borderId="11" xfId="0" applyNumberFormat="1" applyFont="1" applyFill="1" applyBorder="1" applyAlignment="1">
      <alignment horizontal="center" vertical="top"/>
    </xf>
    <xf numFmtId="0" fontId="6" fillId="0" borderId="23" xfId="0" applyFont="1" applyFill="1" applyBorder="1" applyAlignment="1">
      <alignment horizontal="center" vertical="top"/>
    </xf>
    <xf numFmtId="166" fontId="1" fillId="2" borderId="11" xfId="2" applyNumberFormat="1" applyFont="1" applyFill="1" applyBorder="1" applyAlignment="1">
      <alignment horizontal="center" vertical="top"/>
    </xf>
    <xf numFmtId="166" fontId="15" fillId="0" borderId="23" xfId="0" applyNumberFormat="1" applyFont="1" applyFill="1" applyBorder="1" applyAlignment="1">
      <alignment horizontal="center" vertical="top"/>
    </xf>
    <xf numFmtId="15" fontId="1" fillId="2" borderId="11" xfId="0" applyNumberFormat="1" applyFont="1" applyFill="1" applyBorder="1" applyAlignment="1">
      <alignment horizontal="center" vertical="top"/>
    </xf>
    <xf numFmtId="166" fontId="15" fillId="0" borderId="11" xfId="0" applyNumberFormat="1" applyFont="1" applyFill="1" applyBorder="1" applyAlignment="1">
      <alignment horizontal="center" vertical="top"/>
    </xf>
    <xf numFmtId="166" fontId="1" fillId="11" borderId="11" xfId="2" applyNumberFormat="1" applyFont="1" applyFill="1" applyBorder="1" applyAlignment="1">
      <alignment horizontal="center" vertical="top"/>
    </xf>
    <xf numFmtId="0" fontId="3" fillId="0" borderId="23" xfId="0" applyFont="1" applyFill="1" applyBorder="1" applyAlignment="1">
      <alignment horizontal="center" vertical="top"/>
    </xf>
    <xf numFmtId="4" fontId="3" fillId="0" borderId="0" xfId="2" applyNumberFormat="1" applyFont="1" applyFill="1" applyBorder="1" applyAlignment="1">
      <alignment horizontal="right" vertical="top"/>
    </xf>
    <xf numFmtId="4" fontId="3" fillId="0" borderId="0" xfId="0" applyNumberFormat="1" applyFont="1" applyFill="1" applyBorder="1" applyAlignment="1">
      <alignment horizontal="left" vertical="top" wrapText="1"/>
    </xf>
    <xf numFmtId="0" fontId="3" fillId="0" borderId="12" xfId="0" applyFont="1" applyFill="1" applyBorder="1" applyAlignment="1">
      <alignment vertical="top"/>
    </xf>
    <xf numFmtId="0" fontId="3" fillId="0" borderId="26" xfId="0" applyFont="1" applyFill="1" applyBorder="1" applyAlignment="1">
      <alignment vertical="top"/>
    </xf>
    <xf numFmtId="166" fontId="27" fillId="9" borderId="24" xfId="2" applyNumberFormat="1" applyFont="1" applyFill="1" applyBorder="1" applyAlignment="1">
      <alignment horizontal="center" vertical="top"/>
    </xf>
    <xf numFmtId="0" fontId="28" fillId="9" borderId="24" xfId="0" applyNumberFormat="1" applyFont="1" applyFill="1" applyBorder="1" applyAlignment="1">
      <alignment horizontal="center" vertical="top"/>
    </xf>
    <xf numFmtId="15" fontId="27" fillId="9" borderId="24" xfId="0" applyNumberFormat="1" applyFont="1" applyFill="1" applyBorder="1" applyAlignment="1">
      <alignment horizontal="center" vertical="top"/>
    </xf>
    <xf numFmtId="15" fontId="21" fillId="9" borderId="24" xfId="0" applyNumberFormat="1" applyFont="1" applyFill="1" applyBorder="1" applyAlignment="1">
      <alignment horizontal="center" vertical="top"/>
    </xf>
    <xf numFmtId="166" fontId="27" fillId="9" borderId="11" xfId="2" applyNumberFormat="1" applyFont="1" applyFill="1" applyBorder="1" applyAlignment="1">
      <alignment horizontal="center" vertical="top"/>
    </xf>
    <xf numFmtId="0" fontId="28" fillId="9" borderId="11" xfId="0" applyNumberFormat="1" applyFont="1" applyFill="1" applyBorder="1" applyAlignment="1">
      <alignment horizontal="center" vertical="top"/>
    </xf>
    <xf numFmtId="15" fontId="27" fillId="9" borderId="11" xfId="0" applyNumberFormat="1" applyFont="1" applyFill="1" applyBorder="1" applyAlignment="1">
      <alignment horizontal="center" vertical="top"/>
    </xf>
    <xf numFmtId="15" fontId="21" fillId="9" borderId="11" xfId="0" applyNumberFormat="1" applyFont="1" applyFill="1" applyBorder="1" applyAlignment="1">
      <alignment horizontal="center" vertical="top"/>
    </xf>
    <xf numFmtId="166" fontId="29" fillId="9" borderId="23" xfId="0" applyNumberFormat="1" applyFont="1" applyFill="1" applyBorder="1" applyAlignment="1">
      <alignment horizontal="center" vertical="top"/>
    </xf>
    <xf numFmtId="166" fontId="27" fillId="9" borderId="23" xfId="2" applyNumberFormat="1" applyFont="1" applyFill="1" applyBorder="1" applyAlignment="1">
      <alignment horizontal="center" vertical="top"/>
    </xf>
    <xf numFmtId="0" fontId="28" fillId="9" borderId="23" xfId="0" applyNumberFormat="1" applyFont="1" applyFill="1" applyBorder="1" applyAlignment="1">
      <alignment horizontal="center" vertical="top"/>
    </xf>
    <xf numFmtId="15" fontId="27" fillId="9" borderId="23" xfId="0" applyNumberFormat="1" applyFont="1" applyFill="1" applyBorder="1" applyAlignment="1">
      <alignment horizontal="center" vertical="top"/>
    </xf>
    <xf numFmtId="0" fontId="27" fillId="9" borderId="24" xfId="0" applyFont="1" applyFill="1" applyBorder="1" applyAlignment="1">
      <alignment horizontal="center" vertical="top"/>
    </xf>
    <xf numFmtId="0" fontId="27" fillId="9" borderId="11" xfId="0" applyFont="1" applyFill="1" applyBorder="1" applyAlignment="1">
      <alignment horizontal="center" vertical="top"/>
    </xf>
    <xf numFmtId="0" fontId="30" fillId="9" borderId="23" xfId="0" applyFont="1" applyFill="1" applyBorder="1" applyAlignment="1">
      <alignment horizontal="center" vertical="top"/>
    </xf>
    <xf numFmtId="49" fontId="3" fillId="12" borderId="23" xfId="0" applyNumberFormat="1" applyFont="1" applyFill="1" applyBorder="1" applyAlignment="1">
      <alignment horizontal="center" vertical="top"/>
    </xf>
    <xf numFmtId="165" fontId="3" fillId="12" borderId="11" xfId="2" applyNumberFormat="1" applyFont="1" applyFill="1" applyBorder="1" applyAlignment="1">
      <alignment vertical="top"/>
    </xf>
    <xf numFmtId="166" fontId="3" fillId="12" borderId="24" xfId="2" applyNumberFormat="1" applyFont="1" applyFill="1" applyBorder="1" applyAlignment="1">
      <alignment horizontal="center" vertical="top"/>
    </xf>
    <xf numFmtId="165" fontId="3" fillId="12" borderId="23" xfId="2" applyNumberFormat="1" applyFont="1" applyFill="1" applyBorder="1" applyAlignment="1">
      <alignment vertical="top"/>
    </xf>
    <xf numFmtId="15" fontId="21" fillId="9" borderId="23" xfId="0" applyNumberFormat="1" applyFont="1" applyFill="1" applyBorder="1" applyAlignment="1">
      <alignment horizontal="center" vertical="top"/>
    </xf>
    <xf numFmtId="0" fontId="31" fillId="9" borderId="23" xfId="0" applyNumberFormat="1" applyFont="1" applyFill="1" applyBorder="1" applyAlignment="1">
      <alignment horizontal="center" vertical="top"/>
    </xf>
    <xf numFmtId="0" fontId="21" fillId="9" borderId="23" xfId="0" applyFont="1" applyFill="1" applyBorder="1" applyAlignment="1">
      <alignment horizontal="center" vertical="top"/>
    </xf>
    <xf numFmtId="15" fontId="1" fillId="9" borderId="24" xfId="0" applyNumberFormat="1" applyFont="1" applyFill="1" applyBorder="1" applyAlignment="1">
      <alignment horizontal="center" vertical="top"/>
    </xf>
    <xf numFmtId="15" fontId="1" fillId="9" borderId="11" xfId="0" applyNumberFormat="1" applyFont="1" applyFill="1" applyBorder="1" applyAlignment="1">
      <alignment horizontal="center" vertical="top"/>
    </xf>
    <xf numFmtId="166" fontId="1" fillId="0" borderId="24" xfId="0" applyNumberFormat="1" applyFont="1" applyFill="1" applyBorder="1" applyAlignment="1">
      <alignment horizontal="center" vertical="top"/>
    </xf>
    <xf numFmtId="166" fontId="1" fillId="0" borderId="11" xfId="0" applyNumberFormat="1" applyFont="1" applyFill="1" applyBorder="1" applyAlignment="1">
      <alignment horizontal="center" vertical="top"/>
    </xf>
    <xf numFmtId="166" fontId="27" fillId="9" borderId="24" xfId="0" applyNumberFormat="1" applyFont="1" applyFill="1" applyBorder="1" applyAlignment="1">
      <alignment horizontal="center" vertical="top"/>
    </xf>
    <xf numFmtId="166" fontId="27" fillId="9" borderId="11" xfId="0" applyNumberFormat="1" applyFont="1" applyFill="1" applyBorder="1" applyAlignment="1">
      <alignment horizontal="center" vertical="top"/>
    </xf>
    <xf numFmtId="166" fontId="27" fillId="9" borderId="23" xfId="0" applyNumberFormat="1" applyFont="1" applyFill="1" applyBorder="1" applyAlignment="1">
      <alignment horizontal="center" vertical="top"/>
    </xf>
    <xf numFmtId="1" fontId="20" fillId="0" borderId="11" xfId="0" applyNumberFormat="1" applyFont="1" applyFill="1" applyBorder="1" applyAlignment="1">
      <alignment horizontal="center" vertical="top"/>
    </xf>
    <xf numFmtId="166" fontId="1" fillId="12" borderId="24" xfId="2" applyNumberFormat="1" applyFont="1" applyFill="1" applyBorder="1" applyAlignment="1">
      <alignment horizontal="center" vertical="top"/>
    </xf>
    <xf numFmtId="166" fontId="1" fillId="12" borderId="11" xfId="2" applyNumberFormat="1" applyFont="1" applyFill="1" applyBorder="1" applyAlignment="1">
      <alignment horizontal="center" vertical="top"/>
    </xf>
    <xf numFmtId="166" fontId="1" fillId="0" borderId="27" xfId="2" applyNumberFormat="1" applyFont="1" applyFill="1" applyBorder="1" applyAlignment="1">
      <alignment horizontal="center" vertical="top"/>
    </xf>
    <xf numFmtId="0" fontId="20" fillId="0" borderId="26" xfId="0" applyNumberFormat="1" applyFont="1" applyFill="1" applyBorder="1" applyAlignment="1">
      <alignment horizontal="center" vertical="top"/>
    </xf>
    <xf numFmtId="0" fontId="20" fillId="0" borderId="27" xfId="0" applyNumberFormat="1" applyFont="1" applyFill="1" applyBorder="1" applyAlignment="1">
      <alignment horizontal="center" vertical="top"/>
    </xf>
    <xf numFmtId="0" fontId="20" fillId="0" borderId="23" xfId="0" applyNumberFormat="1" applyFont="1" applyFill="1" applyBorder="1" applyAlignment="1">
      <alignment horizontal="center" vertical="top"/>
    </xf>
    <xf numFmtId="166" fontId="1" fillId="12" borderId="28" xfId="2" applyNumberFormat="1" applyFont="1" applyFill="1" applyBorder="1" applyAlignment="1">
      <alignment horizontal="center" vertical="top"/>
    </xf>
    <xf numFmtId="0" fontId="6" fillId="0" borderId="12" xfId="0" applyFont="1" applyFill="1" applyBorder="1" applyAlignment="1">
      <alignment horizontal="center" vertical="center" wrapText="1"/>
    </xf>
    <xf numFmtId="166" fontId="1" fillId="12" borderId="24" xfId="0" applyNumberFormat="1" applyFont="1" applyFill="1" applyBorder="1" applyAlignment="1">
      <alignment horizontal="center" vertical="top"/>
    </xf>
    <xf numFmtId="15" fontId="3" fillId="12" borderId="11" xfId="0" applyNumberFormat="1" applyFont="1" applyFill="1" applyBorder="1" applyAlignment="1">
      <alignment horizontal="center" vertical="top"/>
    </xf>
    <xf numFmtId="15" fontId="3" fillId="12" borderId="23" xfId="0" applyNumberFormat="1" applyFont="1" applyFill="1" applyBorder="1" applyAlignment="1">
      <alignment horizontal="center" vertical="top"/>
    </xf>
    <xf numFmtId="0" fontId="3" fillId="12" borderId="11" xfId="0" applyFont="1" applyFill="1" applyBorder="1" applyAlignment="1">
      <alignment horizontal="center" vertical="center"/>
    </xf>
    <xf numFmtId="0" fontId="3" fillId="12" borderId="11" xfId="0" applyFont="1" applyFill="1" applyBorder="1" applyAlignment="1">
      <alignment vertical="top"/>
    </xf>
    <xf numFmtId="0" fontId="3" fillId="9" borderId="24" xfId="0" applyFont="1" applyFill="1" applyBorder="1" applyAlignment="1">
      <alignment horizontal="center" vertical="top"/>
    </xf>
    <xf numFmtId="0" fontId="3" fillId="9" borderId="11" xfId="0" applyFont="1" applyFill="1" applyBorder="1" applyAlignment="1">
      <alignment horizontal="center" vertical="top"/>
    </xf>
    <xf numFmtId="0" fontId="3" fillId="9" borderId="23" xfId="0" applyFont="1" applyFill="1" applyBorder="1" applyAlignment="1">
      <alignment horizontal="center" vertical="top"/>
    </xf>
    <xf numFmtId="0" fontId="3" fillId="0" borderId="11" xfId="0" applyFont="1" applyFill="1" applyBorder="1" applyAlignment="1">
      <alignment horizontal="center" vertical="top"/>
    </xf>
    <xf numFmtId="0" fontId="3" fillId="12" borderId="24" xfId="0" applyFont="1" applyFill="1" applyBorder="1" applyAlignment="1">
      <alignment horizontal="center" vertical="center"/>
    </xf>
    <xf numFmtId="0" fontId="6" fillId="0" borderId="24" xfId="0" applyFont="1" applyFill="1" applyBorder="1" applyAlignment="1">
      <alignment horizontal="center" vertical="center" wrapText="1"/>
    </xf>
    <xf numFmtId="0" fontId="20" fillId="0" borderId="29" xfId="0" applyNumberFormat="1" applyFont="1" applyFill="1" applyBorder="1" applyAlignment="1">
      <alignment horizontal="center" vertical="top"/>
    </xf>
    <xf numFmtId="166" fontId="1" fillId="11" borderId="23" xfId="2" applyNumberFormat="1" applyFont="1" applyFill="1" applyBorder="1" applyAlignment="1">
      <alignment horizontal="center" vertical="top"/>
    </xf>
    <xf numFmtId="0" fontId="15" fillId="0" borderId="23" xfId="0" applyNumberFormat="1" applyFont="1" applyFill="1" applyBorder="1" applyAlignment="1">
      <alignment horizontal="center" vertical="top"/>
    </xf>
    <xf numFmtId="1" fontId="20" fillId="0" borderId="23" xfId="0" applyNumberFormat="1" applyFont="1" applyFill="1" applyBorder="1" applyAlignment="1">
      <alignment horizontal="center" vertical="top"/>
    </xf>
    <xf numFmtId="15" fontId="1" fillId="2" borderId="23" xfId="0" applyNumberFormat="1" applyFont="1" applyFill="1" applyBorder="1" applyAlignment="1">
      <alignment horizontal="center" vertical="top"/>
    </xf>
    <xf numFmtId="166" fontId="1" fillId="0" borderId="29" xfId="2" applyNumberFormat="1" applyFont="1" applyFill="1" applyBorder="1" applyAlignment="1">
      <alignment horizontal="center" vertical="top"/>
    </xf>
    <xf numFmtId="166" fontId="1" fillId="2" borderId="30" xfId="2" applyNumberFormat="1" applyFont="1" applyFill="1" applyBorder="1" applyAlignment="1">
      <alignment horizontal="center" vertical="top"/>
    </xf>
    <xf numFmtId="166" fontId="20" fillId="0" borderId="23" xfId="0" applyNumberFormat="1" applyFont="1" applyFill="1" applyBorder="1" applyAlignment="1">
      <alignment horizontal="center" vertical="top"/>
    </xf>
    <xf numFmtId="166" fontId="1" fillId="2" borderId="23" xfId="2" applyNumberFormat="1" applyFont="1" applyFill="1" applyBorder="1" applyAlignment="1">
      <alignment horizontal="center" vertical="top"/>
    </xf>
    <xf numFmtId="166" fontId="1" fillId="14" borderId="11" xfId="2" applyNumberFormat="1" applyFont="1" applyFill="1" applyBorder="1" applyAlignment="1">
      <alignment horizontal="center" vertical="top"/>
    </xf>
    <xf numFmtId="166" fontId="28" fillId="9" borderId="23" xfId="0" applyNumberFormat="1" applyFont="1" applyFill="1" applyBorder="1" applyAlignment="1">
      <alignment horizontal="center" vertical="top"/>
    </xf>
    <xf numFmtId="166" fontId="28" fillId="9" borderId="11" xfId="0" applyNumberFormat="1" applyFont="1" applyFill="1" applyBorder="1" applyAlignment="1">
      <alignment horizontal="center" vertical="top"/>
    </xf>
    <xf numFmtId="0" fontId="1" fillId="0" borderId="0" xfId="0" applyFont="1"/>
    <xf numFmtId="166" fontId="1" fillId="0" borderId="23" xfId="0" applyNumberFormat="1" applyFont="1" applyFill="1" applyBorder="1" applyAlignment="1">
      <alignment horizontal="center" vertical="top"/>
    </xf>
    <xf numFmtId="166" fontId="1" fillId="12" borderId="11" xfId="0" applyNumberFormat="1" applyFont="1" applyFill="1" applyBorder="1" applyAlignment="1">
      <alignment horizontal="center" vertical="top"/>
    </xf>
    <xf numFmtId="0" fontId="20" fillId="0" borderId="0" xfId="0" applyNumberFormat="1" applyFont="1" applyFill="1" applyBorder="1" applyAlignment="1">
      <alignment horizontal="center" vertical="top"/>
    </xf>
    <xf numFmtId="0" fontId="43" fillId="0" borderId="23" xfId="0" applyFont="1" applyBorder="1" applyAlignment="1">
      <alignment horizontal="center" vertical="center"/>
    </xf>
    <xf numFmtId="166" fontId="1" fillId="0" borderId="23" xfId="0" applyNumberFormat="1" applyFont="1" applyBorder="1"/>
    <xf numFmtId="0" fontId="43" fillId="0" borderId="23" xfId="0" applyFont="1" applyBorder="1"/>
    <xf numFmtId="0" fontId="43" fillId="0" borderId="24" xfId="0" applyFont="1" applyBorder="1" applyAlignment="1">
      <alignment horizontal="center" vertical="center"/>
    </xf>
    <xf numFmtId="166" fontId="1" fillId="0" borderId="24" xfId="0" applyNumberFormat="1" applyFont="1" applyBorder="1"/>
    <xf numFmtId="0" fontId="43" fillId="0" borderId="24" xfId="0" applyFont="1" applyBorder="1"/>
    <xf numFmtId="166" fontId="1" fillId="0" borderId="24" xfId="0" applyNumberFormat="1" applyFont="1" applyBorder="1" applyAlignment="1">
      <alignment horizontal="center" vertical="center"/>
    </xf>
    <xf numFmtId="166" fontId="1" fillId="0" borderId="11" xfId="0" applyNumberFormat="1" applyFont="1" applyBorder="1"/>
    <xf numFmtId="0" fontId="43" fillId="0" borderId="11" xfId="0" applyFont="1" applyBorder="1" applyAlignment="1">
      <alignment horizontal="center" vertical="center"/>
    </xf>
    <xf numFmtId="166" fontId="1" fillId="0" borderId="11" xfId="0" applyNumberFormat="1" applyFont="1" applyBorder="1" applyAlignment="1">
      <alignment horizontal="center" vertical="center"/>
    </xf>
    <xf numFmtId="166" fontId="1" fillId="0" borderId="24" xfId="2" applyNumberFormat="1" applyFont="1" applyFill="1" applyBorder="1" applyAlignment="1">
      <alignment horizontal="center" vertical="center"/>
    </xf>
    <xf numFmtId="0" fontId="43" fillId="0" borderId="24" xfId="0" applyFont="1" applyBorder="1" applyAlignment="1">
      <alignment vertical="center"/>
    </xf>
    <xf numFmtId="166" fontId="1" fillId="0" borderId="23" xfId="2" applyNumberFormat="1" applyFont="1" applyFill="1" applyBorder="1" applyAlignment="1">
      <alignment horizontal="center" vertical="top"/>
    </xf>
    <xf numFmtId="15" fontId="1" fillId="9" borderId="23" xfId="0" applyNumberFormat="1" applyFont="1" applyFill="1" applyBorder="1" applyAlignment="1">
      <alignment horizontal="center" vertical="top"/>
    </xf>
    <xf numFmtId="15" fontId="1" fillId="2" borderId="23" xfId="0" applyNumberFormat="1" applyFont="1" applyFill="1" applyBorder="1" applyAlignment="1">
      <alignment horizontal="center" vertical="top" wrapText="1"/>
    </xf>
    <xf numFmtId="0" fontId="1" fillId="0" borderId="0" xfId="0" applyFont="1" applyFill="1" applyBorder="1" applyAlignment="1">
      <alignment vertical="center"/>
    </xf>
    <xf numFmtId="0" fontId="35" fillId="0" borderId="0" xfId="0" applyFont="1" applyBorder="1" applyAlignment="1">
      <alignment horizontal="left" vertical="top" wrapText="1"/>
    </xf>
    <xf numFmtId="0" fontId="35" fillId="0" borderId="0" xfId="0" applyFont="1" applyFill="1" applyBorder="1" applyAlignment="1">
      <alignment horizontal="left" vertical="top" wrapText="1"/>
    </xf>
    <xf numFmtId="0" fontId="35"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Fill="1" applyBorder="1" applyAlignment="1">
      <alignment vertical="top" wrapText="1"/>
    </xf>
    <xf numFmtId="0" fontId="6" fillId="0" borderId="0" xfId="0" applyFont="1" applyFill="1" applyBorder="1" applyAlignment="1">
      <alignment horizontal="center" vertical="top"/>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xf>
    <xf numFmtId="165" fontId="1" fillId="0" borderId="0" xfId="2" applyNumberFormat="1" applyFont="1" applyFill="1" applyBorder="1" applyAlignment="1">
      <alignment vertical="top"/>
    </xf>
    <xf numFmtId="0" fontId="20" fillId="0" borderId="0" xfId="0" applyNumberFormat="1" applyFont="1" applyFill="1" applyBorder="1" applyAlignment="1">
      <alignment vertical="top"/>
    </xf>
    <xf numFmtId="0" fontId="1" fillId="0" borderId="2" xfId="0" applyFont="1" applyFill="1" applyBorder="1"/>
    <xf numFmtId="0" fontId="1" fillId="0" borderId="0" xfId="0" applyFont="1" applyFill="1" applyBorder="1" applyAlignment="1">
      <alignment horizontal="right" vertical="top"/>
    </xf>
    <xf numFmtId="0" fontId="1" fillId="0" borderId="0" xfId="0" applyFont="1" applyFill="1" applyBorder="1" applyAlignment="1">
      <alignment horizontal="right" vertical="top" wrapText="1"/>
    </xf>
    <xf numFmtId="0" fontId="1" fillId="0" borderId="2" xfId="0" applyFont="1" applyBorder="1"/>
    <xf numFmtId="0" fontId="6" fillId="0" borderId="12" xfId="0" applyFont="1" applyFill="1" applyBorder="1" applyAlignment="1">
      <alignment horizontal="center" vertical="center" textRotation="90" wrapText="1"/>
    </xf>
    <xf numFmtId="0" fontId="6" fillId="0" borderId="24" xfId="0" applyFont="1" applyFill="1" applyBorder="1" applyAlignment="1">
      <alignment horizontal="center" vertical="center" textRotation="90" wrapText="1"/>
    </xf>
    <xf numFmtId="165" fontId="6" fillId="0" borderId="24" xfId="2" applyNumberFormat="1" applyFont="1" applyFill="1" applyBorder="1" applyAlignment="1">
      <alignment horizontal="center" vertical="center" wrapText="1"/>
    </xf>
    <xf numFmtId="0" fontId="15" fillId="0" borderId="24" xfId="0" applyNumberFormat="1" applyFont="1" applyFill="1" applyBorder="1" applyAlignment="1">
      <alignment horizontal="center" vertical="center" textRotation="90" wrapText="1"/>
    </xf>
    <xf numFmtId="0" fontId="1" fillId="0" borderId="11" xfId="0" applyFont="1" applyBorder="1" applyAlignment="1">
      <alignment horizontal="center" vertical="center" textRotation="90"/>
    </xf>
    <xf numFmtId="166" fontId="6" fillId="0" borderId="24" xfId="0" applyNumberFormat="1"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2" xfId="0" applyFont="1" applyBorder="1" applyAlignment="1">
      <alignment vertical="center" wrapText="1"/>
    </xf>
    <xf numFmtId="15" fontId="1" fillId="0" borderId="29" xfId="0" applyNumberFormat="1" applyFont="1" applyFill="1" applyBorder="1" applyAlignment="1">
      <alignment horizontal="center" vertical="top" wrapText="1"/>
    </xf>
    <xf numFmtId="15" fontId="1" fillId="0" borderId="27" xfId="0" applyNumberFormat="1" applyFont="1" applyFill="1" applyBorder="1" applyAlignment="1">
      <alignment horizontal="center" vertical="top" wrapText="1"/>
    </xf>
    <xf numFmtId="15" fontId="1" fillId="2" borderId="30" xfId="0" applyNumberFormat="1" applyFont="1" applyFill="1" applyBorder="1" applyAlignment="1">
      <alignment horizontal="center" vertical="top" wrapText="1"/>
    </xf>
    <xf numFmtId="15" fontId="1" fillId="0" borderId="24" xfId="0" applyNumberFormat="1" applyFont="1" applyFill="1" applyBorder="1" applyAlignment="1">
      <alignment horizontal="center" vertical="top" wrapText="1"/>
    </xf>
    <xf numFmtId="15" fontId="1" fillId="0" borderId="11" xfId="0" applyNumberFormat="1" applyFont="1" applyFill="1" applyBorder="1" applyAlignment="1">
      <alignment horizontal="center" vertical="top" wrapText="1"/>
    </xf>
    <xf numFmtId="0" fontId="27" fillId="9" borderId="24" xfId="0" applyFont="1" applyFill="1" applyBorder="1" applyAlignment="1">
      <alignment horizontal="left" vertical="center"/>
    </xf>
    <xf numFmtId="15" fontId="27" fillId="9" borderId="24" xfId="0" applyNumberFormat="1" applyFont="1" applyFill="1" applyBorder="1" applyAlignment="1">
      <alignment horizontal="center" vertical="top" wrapText="1"/>
    </xf>
    <xf numFmtId="0" fontId="27" fillId="9" borderId="11" xfId="0" applyFont="1" applyFill="1" applyBorder="1" applyAlignment="1">
      <alignment horizontal="left" vertical="center"/>
    </xf>
    <xf numFmtId="15" fontId="27" fillId="9" borderId="11" xfId="0" applyNumberFormat="1" applyFont="1" applyFill="1" applyBorder="1" applyAlignment="1">
      <alignment horizontal="center" vertical="top" wrapText="1"/>
    </xf>
    <xf numFmtId="0" fontId="27" fillId="9" borderId="23" xfId="0" applyFont="1" applyFill="1" applyBorder="1" applyAlignment="1">
      <alignment horizontal="left" vertical="center"/>
    </xf>
    <xf numFmtId="15" fontId="27" fillId="9" borderId="23" xfId="0" applyNumberFormat="1" applyFont="1" applyFill="1" applyBorder="1" applyAlignment="1">
      <alignment horizontal="center" vertical="top" wrapText="1"/>
    </xf>
    <xf numFmtId="0" fontId="1" fillId="0" borderId="23" xfId="0" applyFont="1" applyBorder="1"/>
    <xf numFmtId="15" fontId="1" fillId="2" borderId="11" xfId="0" applyNumberFormat="1" applyFont="1" applyFill="1" applyBorder="1" applyAlignment="1">
      <alignment horizontal="center" vertical="top" wrapText="1"/>
    </xf>
    <xf numFmtId="0" fontId="1" fillId="0" borderId="31" xfId="0" applyFont="1" applyBorder="1"/>
    <xf numFmtId="0" fontId="1" fillId="0" borderId="0" xfId="0" applyFont="1" applyAlignment="1">
      <alignment vertical="center"/>
    </xf>
    <xf numFmtId="0" fontId="1" fillId="0" borderId="0" xfId="0" applyFont="1" applyAlignment="1">
      <alignment wrapText="1"/>
    </xf>
    <xf numFmtId="0" fontId="20" fillId="0" borderId="28" xfId="0" applyNumberFormat="1" applyFont="1" applyFill="1" applyBorder="1" applyAlignment="1">
      <alignment horizontal="center" vertical="top"/>
    </xf>
    <xf numFmtId="0" fontId="20" fillId="0" borderId="31" xfId="0" applyNumberFormat="1" applyFont="1" applyFill="1" applyBorder="1" applyAlignment="1">
      <alignment horizontal="center" vertical="top"/>
    </xf>
    <xf numFmtId="166" fontId="20" fillId="0" borderId="30" xfId="0" applyNumberFormat="1" applyFont="1" applyFill="1" applyBorder="1" applyAlignment="1">
      <alignment horizontal="center" vertical="top"/>
    </xf>
    <xf numFmtId="166" fontId="1" fillId="0" borderId="24" xfId="0" applyNumberFormat="1" applyFont="1" applyBorder="1" applyAlignment="1">
      <alignment horizontal="center"/>
    </xf>
    <xf numFmtId="0" fontId="43" fillId="0" borderId="24" xfId="0" applyFont="1" applyBorder="1" applyAlignment="1">
      <alignment horizontal="center"/>
    </xf>
    <xf numFmtId="0" fontId="43" fillId="0" borderId="23" xfId="0" applyFont="1" applyBorder="1" applyAlignment="1">
      <alignment horizontal="center"/>
    </xf>
    <xf numFmtId="0" fontId="43" fillId="0" borderId="11" xfId="0" applyFont="1" applyBorder="1" applyAlignment="1">
      <alignment horizontal="center"/>
    </xf>
    <xf numFmtId="0" fontId="1" fillId="0" borderId="0" xfId="0" applyFont="1" applyAlignment="1">
      <alignment horizontal="center"/>
    </xf>
    <xf numFmtId="15" fontId="1" fillId="15" borderId="11" xfId="0" applyNumberFormat="1" applyFont="1" applyFill="1" applyBorder="1" applyAlignment="1">
      <alignment horizontal="center" vertical="top"/>
    </xf>
    <xf numFmtId="166" fontId="1" fillId="15" borderId="11" xfId="0" applyNumberFormat="1" applyFont="1" applyFill="1" applyBorder="1" applyAlignment="1">
      <alignment horizontal="center" vertical="top"/>
    </xf>
    <xf numFmtId="166" fontId="1" fillId="15" borderId="11" xfId="2" applyNumberFormat="1" applyFont="1" applyFill="1" applyBorder="1" applyAlignment="1">
      <alignment horizontal="center" vertical="top"/>
    </xf>
    <xf numFmtId="0" fontId="20" fillId="15" borderId="23" xfId="0" applyNumberFormat="1" applyFont="1" applyFill="1" applyBorder="1" applyAlignment="1">
      <alignment horizontal="center" vertical="top"/>
    </xf>
    <xf numFmtId="166" fontId="1" fillId="15" borderId="23" xfId="0" applyNumberFormat="1" applyFont="1" applyFill="1" applyBorder="1" applyAlignment="1">
      <alignment horizontal="center" vertical="top"/>
    </xf>
    <xf numFmtId="0" fontId="12" fillId="0" borderId="0" xfId="0" applyFont="1" applyBorder="1" applyAlignment="1">
      <alignment horizontal="left" vertical="top" wrapText="1"/>
    </xf>
    <xf numFmtId="0" fontId="12" fillId="0" borderId="0" xfId="0" applyFont="1" applyFill="1" applyBorder="1" applyAlignment="1">
      <alignment horizontal="left" vertical="top" wrapText="1"/>
    </xf>
    <xf numFmtId="0" fontId="12" fillId="0" borderId="0" xfId="0" applyFont="1" applyFill="1" applyBorder="1" applyAlignment="1">
      <alignment horizontal="center" vertical="top" wrapText="1"/>
    </xf>
    <xf numFmtId="0" fontId="12" fillId="0" borderId="11" xfId="0" applyFont="1" applyFill="1" applyBorder="1" applyAlignment="1">
      <alignment horizontal="center" vertical="top" wrapText="1"/>
    </xf>
    <xf numFmtId="0" fontId="3" fillId="3" borderId="0" xfId="0" applyFont="1" applyFill="1" applyBorder="1" applyAlignment="1">
      <alignment horizontal="center" vertical="top"/>
    </xf>
    <xf numFmtId="3" fontId="3" fillId="10" borderId="0" xfId="2" applyNumberFormat="1" applyFont="1" applyFill="1" applyBorder="1" applyAlignment="1">
      <alignment horizontal="right" vertical="top"/>
    </xf>
    <xf numFmtId="0" fontId="3" fillId="0" borderId="0" xfId="0" applyFont="1" applyFill="1" applyBorder="1" applyAlignment="1">
      <alignment horizontal="center" vertical="center" wrapText="1"/>
    </xf>
    <xf numFmtId="167" fontId="3" fillId="12" borderId="11" xfId="2" applyNumberFormat="1" applyFont="1" applyFill="1" applyBorder="1" applyAlignment="1">
      <alignment horizontal="center" vertical="center"/>
    </xf>
    <xf numFmtId="15" fontId="3" fillId="12" borderId="24" xfId="0" applyNumberFormat="1" applyFont="1" applyFill="1" applyBorder="1" applyAlignment="1">
      <alignment horizontal="center" vertical="top"/>
    </xf>
    <xf numFmtId="49" fontId="3" fillId="12" borderId="24" xfId="0" applyNumberFormat="1" applyFont="1" applyFill="1" applyBorder="1" applyAlignment="1">
      <alignment horizontal="center" vertical="top"/>
    </xf>
    <xf numFmtId="167" fontId="3" fillId="0" borderId="11" xfId="2" applyNumberFormat="1" applyFont="1" applyFill="1" applyBorder="1" applyAlignment="1">
      <alignment horizontal="center" vertical="center"/>
    </xf>
    <xf numFmtId="49" fontId="3" fillId="0" borderId="24" xfId="0" applyNumberFormat="1" applyFont="1" applyFill="1" applyBorder="1" applyAlignment="1">
      <alignment horizontal="center" vertical="top"/>
    </xf>
    <xf numFmtId="3" fontId="3" fillId="0" borderId="11" xfId="2" applyNumberFormat="1" applyFont="1" applyFill="1" applyBorder="1" applyAlignment="1">
      <alignment horizontal="right" vertical="top"/>
    </xf>
    <xf numFmtId="49" fontId="3" fillId="12" borderId="11" xfId="0" applyNumberFormat="1" applyFont="1" applyFill="1" applyBorder="1" applyAlignment="1">
      <alignment vertical="center" wrapText="1"/>
    </xf>
    <xf numFmtId="0" fontId="3"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wrapText="1"/>
    </xf>
    <xf numFmtId="0" fontId="3" fillId="0" borderId="12" xfId="0" applyNumberFormat="1" applyFont="1" applyFill="1" applyBorder="1" applyAlignment="1">
      <alignment horizontal="center" vertical="center" textRotation="90" wrapText="1"/>
    </xf>
    <xf numFmtId="3" fontId="3" fillId="0" borderId="12" xfId="2" applyNumberFormat="1" applyFont="1" applyFill="1" applyBorder="1" applyAlignment="1">
      <alignment horizontal="center" vertical="center" wrapText="1"/>
    </xf>
    <xf numFmtId="165" fontId="3" fillId="0" borderId="12" xfId="2"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textRotation="90" wrapText="1"/>
    </xf>
    <xf numFmtId="0" fontId="3" fillId="0" borderId="24" xfId="0" applyFont="1" applyFill="1" applyBorder="1" applyAlignment="1">
      <alignment horizontal="center" vertical="top"/>
    </xf>
    <xf numFmtId="0" fontId="3" fillId="0" borderId="11" xfId="0" applyFont="1" applyFill="1" applyBorder="1" applyAlignment="1">
      <alignment vertical="top"/>
    </xf>
    <xf numFmtId="0" fontId="3" fillId="12" borderId="23" xfId="0" applyFont="1" applyFill="1" applyBorder="1" applyAlignment="1">
      <alignment horizontal="center" vertical="center"/>
    </xf>
    <xf numFmtId="4" fontId="21" fillId="9" borderId="24" xfId="0" applyNumberFormat="1" applyFont="1" applyFill="1" applyBorder="1" applyAlignment="1">
      <alignment horizontal="right" vertical="top" wrapText="1"/>
    </xf>
    <xf numFmtId="4" fontId="21" fillId="9" borderId="11" xfId="2" applyNumberFormat="1" applyFont="1" applyFill="1" applyBorder="1" applyAlignment="1">
      <alignment horizontal="right" vertical="top"/>
    </xf>
    <xf numFmtId="4" fontId="21" fillId="9" borderId="23" xfId="2" applyNumberFormat="1" applyFont="1" applyFill="1" applyBorder="1" applyAlignment="1">
      <alignment horizontal="right" vertical="top"/>
    </xf>
    <xf numFmtId="167" fontId="3" fillId="12" borderId="24" xfId="2" applyNumberFormat="1" applyFont="1" applyFill="1" applyBorder="1" applyAlignment="1">
      <alignment horizontal="center" vertical="center"/>
    </xf>
    <xf numFmtId="167" fontId="3" fillId="12" borderId="23" xfId="2" applyNumberFormat="1" applyFont="1" applyFill="1" applyBorder="1" applyAlignment="1">
      <alignment horizontal="center" vertical="center"/>
    </xf>
    <xf numFmtId="49" fontId="3" fillId="12" borderId="24" xfId="0" applyNumberFormat="1" applyFont="1" applyFill="1" applyBorder="1" applyAlignment="1">
      <alignment vertical="center" wrapText="1"/>
    </xf>
    <xf numFmtId="4" fontId="3" fillId="12" borderId="24" xfId="2" applyNumberFormat="1" applyFont="1" applyFill="1" applyBorder="1" applyAlignment="1">
      <alignment vertical="center"/>
    </xf>
    <xf numFmtId="49" fontId="3" fillId="12" borderId="23" xfId="0" applyNumberFormat="1" applyFont="1" applyFill="1" applyBorder="1" applyAlignment="1">
      <alignment vertical="center" wrapText="1"/>
    </xf>
    <xf numFmtId="0" fontId="3" fillId="12" borderId="24" xfId="0" applyFont="1" applyFill="1" applyBorder="1" applyAlignment="1">
      <alignment vertical="top"/>
    </xf>
    <xf numFmtId="165" fontId="3" fillId="12" borderId="24" xfId="2" applyNumberFormat="1" applyFont="1" applyFill="1" applyBorder="1" applyAlignment="1">
      <alignment vertical="top"/>
    </xf>
    <xf numFmtId="0" fontId="3" fillId="12" borderId="23" xfId="0" applyFont="1" applyFill="1" applyBorder="1" applyAlignment="1">
      <alignment vertical="top"/>
    </xf>
    <xf numFmtId="167" fontId="3" fillId="0" borderId="24" xfId="2" applyNumberFormat="1" applyFont="1" applyFill="1" applyBorder="1" applyAlignment="1">
      <alignment horizontal="center" vertical="center"/>
    </xf>
    <xf numFmtId="167" fontId="3" fillId="0" borderId="23" xfId="2" applyNumberFormat="1" applyFont="1" applyFill="1" applyBorder="1" applyAlignment="1">
      <alignment horizontal="center" vertical="center"/>
    </xf>
    <xf numFmtId="0" fontId="21" fillId="9" borderId="24" xfId="0" applyFont="1" applyFill="1" applyBorder="1" applyAlignment="1">
      <alignment horizontal="center" vertical="top"/>
    </xf>
    <xf numFmtId="0" fontId="21" fillId="9" borderId="11" xfId="0" applyFont="1" applyFill="1" applyBorder="1" applyAlignment="1">
      <alignment horizontal="center" vertical="top"/>
    </xf>
    <xf numFmtId="49" fontId="3" fillId="0" borderId="24" xfId="0" applyNumberFormat="1" applyFont="1" applyFill="1" applyBorder="1" applyAlignment="1">
      <alignment vertical="top" wrapText="1"/>
    </xf>
    <xf numFmtId="49" fontId="3" fillId="0" borderId="23" xfId="0" applyNumberFormat="1" applyFont="1" applyFill="1" applyBorder="1" applyAlignment="1">
      <alignment vertical="top" wrapText="1"/>
    </xf>
    <xf numFmtId="4" fontId="3" fillId="0" borderId="24" xfId="0" applyNumberFormat="1" applyFont="1" applyFill="1" applyBorder="1" applyAlignment="1">
      <alignment vertical="top"/>
    </xf>
    <xf numFmtId="0" fontId="4" fillId="12" borderId="24" xfId="0" applyNumberFormat="1" applyFont="1" applyFill="1" applyBorder="1" applyAlignment="1">
      <alignment horizontal="center" vertical="top"/>
    </xf>
    <xf numFmtId="166" fontId="3" fillId="12" borderId="11" xfId="2" applyNumberFormat="1" applyFont="1" applyFill="1" applyBorder="1" applyAlignment="1">
      <alignment horizontal="center" vertical="top"/>
    </xf>
    <xf numFmtId="0" fontId="4" fillId="12" borderId="11" xfId="0" applyNumberFormat="1" applyFont="1" applyFill="1" applyBorder="1" applyAlignment="1">
      <alignment horizontal="center" vertical="top"/>
    </xf>
    <xf numFmtId="166" fontId="3" fillId="10" borderId="23" xfId="2" applyNumberFormat="1" applyFont="1" applyFill="1" applyBorder="1" applyAlignment="1">
      <alignment horizontal="center" vertical="center"/>
    </xf>
    <xf numFmtId="0" fontId="4" fillId="10" borderId="23" xfId="0" applyNumberFormat="1" applyFont="1" applyFill="1" applyBorder="1" applyAlignment="1">
      <alignment horizontal="center" vertical="top"/>
    </xf>
    <xf numFmtId="166" fontId="3" fillId="10" borderId="23" xfId="2" applyNumberFormat="1" applyFont="1" applyFill="1" applyBorder="1" applyAlignment="1">
      <alignment horizontal="center" vertical="top"/>
    </xf>
    <xf numFmtId="166" fontId="3" fillId="12" borderId="24" xfId="2" applyNumberFormat="1" applyFont="1" applyFill="1" applyBorder="1" applyAlignment="1">
      <alignment horizontal="center" vertical="center"/>
    </xf>
    <xf numFmtId="0" fontId="4" fillId="12" borderId="24" xfId="0" applyNumberFormat="1" applyFont="1" applyFill="1" applyBorder="1" applyAlignment="1">
      <alignment horizontal="center" vertical="center"/>
    </xf>
    <xf numFmtId="166" fontId="3" fillId="12" borderId="11" xfId="2" applyNumberFormat="1" applyFont="1" applyFill="1" applyBorder="1" applyAlignment="1">
      <alignment horizontal="center" vertical="center"/>
    </xf>
    <xf numFmtId="0" fontId="4" fillId="12" borderId="11" xfId="0" applyNumberFormat="1" applyFont="1" applyFill="1" applyBorder="1" applyAlignment="1">
      <alignment horizontal="center" vertical="center"/>
    </xf>
    <xf numFmtId="0" fontId="4" fillId="10" borderId="23" xfId="0" applyNumberFormat="1" applyFont="1" applyFill="1" applyBorder="1" applyAlignment="1">
      <alignment horizontal="center" vertical="center"/>
    </xf>
    <xf numFmtId="166" fontId="44" fillId="10" borderId="23" xfId="2" applyNumberFormat="1" applyFont="1" applyFill="1" applyBorder="1" applyAlignment="1">
      <alignment horizontal="center" vertical="top"/>
    </xf>
    <xf numFmtId="166" fontId="44" fillId="10" borderId="23" xfId="0" applyNumberFormat="1" applyFont="1" applyFill="1" applyBorder="1" applyAlignment="1">
      <alignment horizontal="center" vertical="top"/>
    </xf>
    <xf numFmtId="0" fontId="44" fillId="10" borderId="23" xfId="0" applyNumberFormat="1" applyFont="1" applyFill="1" applyBorder="1" applyAlignment="1">
      <alignment horizontal="center" vertical="top"/>
    </xf>
    <xf numFmtId="166" fontId="4" fillId="10" borderId="23" xfId="0" applyNumberFormat="1" applyFont="1" applyFill="1" applyBorder="1" applyAlignment="1">
      <alignment horizontal="center" vertical="top"/>
    </xf>
    <xf numFmtId="166" fontId="21" fillId="9" borderId="23" xfId="2" applyNumberFormat="1" applyFont="1" applyFill="1" applyBorder="1" applyAlignment="1">
      <alignment horizontal="center" vertical="top"/>
    </xf>
    <xf numFmtId="166" fontId="21" fillId="9" borderId="24" xfId="2" applyNumberFormat="1" applyFont="1" applyFill="1" applyBorder="1" applyAlignment="1">
      <alignment horizontal="center" vertical="top"/>
    </xf>
    <xf numFmtId="0" fontId="31" fillId="9" borderId="24" xfId="0" applyNumberFormat="1" applyFont="1" applyFill="1" applyBorder="1" applyAlignment="1">
      <alignment horizontal="center" vertical="top"/>
    </xf>
    <xf numFmtId="166" fontId="21" fillId="9" borderId="11" xfId="2" applyNumberFormat="1" applyFont="1" applyFill="1" applyBorder="1" applyAlignment="1">
      <alignment horizontal="center" vertical="top"/>
    </xf>
    <xf numFmtId="0" fontId="31" fillId="9" borderId="11" xfId="0" applyNumberFormat="1" applyFont="1" applyFill="1" applyBorder="1" applyAlignment="1">
      <alignment horizontal="center" vertical="top"/>
    </xf>
    <xf numFmtId="166" fontId="31" fillId="9" borderId="23" xfId="0" applyNumberFormat="1" applyFont="1" applyFill="1" applyBorder="1" applyAlignment="1">
      <alignment horizontal="center" vertical="top"/>
    </xf>
    <xf numFmtId="166" fontId="3" fillId="0" borderId="11" xfId="2" applyNumberFormat="1" applyFont="1" applyFill="1" applyBorder="1" applyAlignment="1">
      <alignment horizontal="center" vertical="top"/>
    </xf>
    <xf numFmtId="166" fontId="3" fillId="0" borderId="24" xfId="2" applyNumberFormat="1" applyFont="1" applyFill="1" applyBorder="1" applyAlignment="1">
      <alignment horizontal="center" vertical="top"/>
    </xf>
    <xf numFmtId="0" fontId="4" fillId="0" borderId="24" xfId="0" applyNumberFormat="1" applyFont="1" applyFill="1" applyBorder="1" applyAlignment="1">
      <alignment horizontal="center" vertical="top"/>
    </xf>
    <xf numFmtId="0" fontId="4" fillId="0" borderId="11" xfId="0" applyNumberFormat="1" applyFont="1" applyFill="1" applyBorder="1" applyAlignment="1">
      <alignment horizontal="center" vertical="top"/>
    </xf>
    <xf numFmtId="0" fontId="3" fillId="10" borderId="23" xfId="0" applyFont="1" applyFill="1" applyBorder="1" applyAlignment="1">
      <alignment vertical="top"/>
    </xf>
    <xf numFmtId="168" fontId="3" fillId="0" borderId="24" xfId="0" applyNumberFormat="1" applyFont="1" applyFill="1" applyBorder="1" applyAlignment="1">
      <alignment horizontal="center" vertical="top"/>
    </xf>
    <xf numFmtId="169" fontId="3" fillId="0" borderId="24" xfId="0" applyNumberFormat="1" applyFont="1" applyFill="1" applyBorder="1" applyAlignment="1">
      <alignment horizontal="center" vertical="top"/>
    </xf>
    <xf numFmtId="1" fontId="3" fillId="0" borderId="11" xfId="0" applyNumberFormat="1" applyFont="1" applyFill="1" applyBorder="1" applyAlignment="1">
      <alignment horizontal="center" vertical="top"/>
    </xf>
    <xf numFmtId="49" fontId="3" fillId="0" borderId="11" xfId="0" applyNumberFormat="1" applyFont="1" applyFill="1" applyBorder="1" applyAlignment="1">
      <alignment horizontal="center" vertical="top"/>
    </xf>
    <xf numFmtId="1" fontId="4" fillId="10" borderId="23" xfId="0" applyNumberFormat="1" applyFont="1" applyFill="1" applyBorder="1" applyAlignment="1">
      <alignment horizontal="center" vertical="top"/>
    </xf>
    <xf numFmtId="15" fontId="3" fillId="10" borderId="23" xfId="0" applyNumberFormat="1" applyFont="1" applyFill="1" applyBorder="1" applyAlignment="1">
      <alignment horizontal="center" vertical="top"/>
    </xf>
    <xf numFmtId="4" fontId="3" fillId="10" borderId="23" xfId="0" applyNumberFormat="1" applyFont="1" applyFill="1" applyBorder="1" applyAlignment="1">
      <alignment horizontal="center" vertical="top"/>
    </xf>
    <xf numFmtId="0" fontId="3" fillId="0" borderId="24" xfId="0" applyFont="1" applyFill="1" applyBorder="1" applyAlignment="1">
      <alignment vertical="top"/>
    </xf>
    <xf numFmtId="0" fontId="3" fillId="0" borderId="23" xfId="0" applyFont="1" applyFill="1" applyBorder="1" applyAlignment="1">
      <alignment vertical="top"/>
    </xf>
    <xf numFmtId="49" fontId="3" fillId="12" borderId="11" xfId="0" applyNumberFormat="1" applyFont="1" applyFill="1" applyBorder="1" applyAlignment="1">
      <alignment horizontal="center" vertical="top"/>
    </xf>
    <xf numFmtId="15" fontId="3" fillId="16" borderId="23" xfId="0" applyNumberFormat="1" applyFont="1" applyFill="1" applyBorder="1" applyAlignment="1">
      <alignment horizontal="center" vertical="top"/>
    </xf>
    <xf numFmtId="166" fontId="3" fillId="9" borderId="23" xfId="2" applyNumberFormat="1" applyFont="1" applyFill="1" applyBorder="1" applyAlignment="1">
      <alignment horizontal="center" vertical="top"/>
    </xf>
    <xf numFmtId="49" fontId="3" fillId="10" borderId="23" xfId="0" applyNumberFormat="1" applyFont="1" applyFill="1" applyBorder="1" applyAlignment="1">
      <alignment horizontal="center" vertical="top"/>
    </xf>
    <xf numFmtId="2" fontId="3" fillId="10" borderId="23" xfId="0" applyNumberFormat="1" applyFont="1" applyFill="1" applyBorder="1" applyAlignment="1">
      <alignment horizontal="center" vertical="top"/>
    </xf>
    <xf numFmtId="0" fontId="3" fillId="0" borderId="24" xfId="0" applyFont="1" applyFill="1" applyBorder="1" applyAlignment="1">
      <alignment horizontal="center" vertical="center" wrapText="1"/>
    </xf>
    <xf numFmtId="0" fontId="4" fillId="0" borderId="24" xfId="0" applyNumberFormat="1" applyFont="1" applyFill="1" applyBorder="1" applyAlignment="1">
      <alignment horizontal="center" vertical="center" textRotation="90" wrapText="1"/>
    </xf>
    <xf numFmtId="166" fontId="21" fillId="10" borderId="23" xfId="2" applyNumberFormat="1" applyFont="1" applyFill="1" applyBorder="1" applyAlignment="1">
      <alignment horizontal="center" vertical="top"/>
    </xf>
    <xf numFmtId="49" fontId="4" fillId="12" borderId="24" xfId="0" applyNumberFormat="1" applyFont="1" applyFill="1" applyBorder="1" applyAlignment="1">
      <alignment vertical="top"/>
    </xf>
    <xf numFmtId="49" fontId="4" fillId="12" borderId="11" xfId="0" applyNumberFormat="1" applyFont="1" applyFill="1" applyBorder="1" applyAlignment="1">
      <alignment vertical="top"/>
    </xf>
    <xf numFmtId="49" fontId="4" fillId="12" borderId="23" xfId="0" applyNumberFormat="1" applyFont="1" applyFill="1" applyBorder="1" applyAlignment="1">
      <alignment vertical="top"/>
    </xf>
    <xf numFmtId="49" fontId="4" fillId="0" borderId="24" xfId="0" applyNumberFormat="1" applyFont="1" applyFill="1" applyBorder="1" applyAlignment="1">
      <alignment vertical="top"/>
    </xf>
    <xf numFmtId="49" fontId="4" fillId="0" borderId="11" xfId="0" applyNumberFormat="1" applyFont="1" applyFill="1" applyBorder="1" applyAlignment="1">
      <alignment vertical="top"/>
    </xf>
    <xf numFmtId="49" fontId="4" fillId="0" borderId="23" xfId="0" applyNumberFormat="1" applyFont="1" applyFill="1" applyBorder="1" applyAlignment="1">
      <alignment vertical="top"/>
    </xf>
    <xf numFmtId="170" fontId="1" fillId="0" borderId="0" xfId="1" applyNumberFormat="1" applyFont="1" applyFill="1"/>
    <xf numFmtId="167" fontId="3" fillId="10" borderId="23" xfId="0" applyNumberFormat="1" applyFont="1" applyFill="1" applyBorder="1" applyAlignment="1">
      <alignment horizontal="center" vertical="top"/>
    </xf>
    <xf numFmtId="168" fontId="3" fillId="10" borderId="23" xfId="0" applyNumberFormat="1" applyFont="1" applyFill="1" applyBorder="1" applyAlignment="1">
      <alignment horizontal="center" vertical="top"/>
    </xf>
    <xf numFmtId="2" fontId="3" fillId="0" borderId="0" xfId="0" applyNumberFormat="1" applyFont="1" applyFill="1" applyBorder="1" applyAlignment="1">
      <alignment vertical="top"/>
    </xf>
    <xf numFmtId="170" fontId="1" fillId="0" borderId="0" xfId="0" applyNumberFormat="1" applyFont="1" applyFill="1"/>
    <xf numFmtId="170" fontId="1" fillId="0" borderId="26" xfId="1" applyNumberFormat="1" applyFont="1" applyFill="1" applyBorder="1" applyAlignment="1">
      <alignment vertical="center"/>
    </xf>
    <xf numFmtId="3" fontId="3" fillId="0" borderId="0" xfId="0" applyNumberFormat="1" applyFont="1" applyFill="1" applyBorder="1" applyAlignment="1">
      <alignment vertical="top"/>
    </xf>
    <xf numFmtId="0" fontId="3" fillId="12" borderId="24" xfId="0" applyFont="1" applyFill="1" applyBorder="1" applyAlignment="1">
      <alignment horizontal="center" vertical="top"/>
    </xf>
    <xf numFmtId="0" fontId="3" fillId="12" borderId="11" xfId="0" applyFont="1" applyFill="1" applyBorder="1" applyAlignment="1">
      <alignment horizontal="center" vertical="top"/>
    </xf>
    <xf numFmtId="0" fontId="3" fillId="12" borderId="23" xfId="0" applyFont="1" applyFill="1" applyBorder="1" applyAlignment="1">
      <alignment horizontal="center" vertical="top"/>
    </xf>
    <xf numFmtId="0" fontId="3" fillId="17" borderId="24" xfId="0" applyFont="1" applyFill="1" applyBorder="1" applyAlignment="1">
      <alignment horizontal="center" vertical="top"/>
    </xf>
    <xf numFmtId="0" fontId="3" fillId="17" borderId="11" xfId="0" applyFont="1" applyFill="1" applyBorder="1" applyAlignment="1">
      <alignment horizontal="center" vertical="top"/>
    </xf>
    <xf numFmtId="0" fontId="3" fillId="17" borderId="23" xfId="0" applyFont="1" applyFill="1" applyBorder="1" applyAlignment="1">
      <alignment horizontal="center" vertical="top"/>
    </xf>
    <xf numFmtId="0" fontId="3" fillId="9" borderId="11" xfId="0" applyFont="1" applyFill="1" applyBorder="1" applyAlignment="1">
      <alignment horizontal="center" vertical="top"/>
    </xf>
    <xf numFmtId="0" fontId="3" fillId="9" borderId="23" xfId="0" applyFont="1" applyFill="1" applyBorder="1" applyAlignment="1">
      <alignment horizontal="center" vertical="top"/>
    </xf>
    <xf numFmtId="3" fontId="3" fillId="12" borderId="0" xfId="0" applyNumberFormat="1" applyFont="1" applyFill="1" applyBorder="1" applyAlignment="1">
      <alignment vertical="top"/>
    </xf>
    <xf numFmtId="4" fontId="1" fillId="0" borderId="12" xfId="0" applyNumberFormat="1" applyFont="1" applyBorder="1" applyAlignment="1">
      <alignment wrapText="1"/>
    </xf>
    <xf numFmtId="0" fontId="1" fillId="0" borderId="0" xfId="0" applyFont="1" applyBorder="1" applyAlignment="1">
      <alignment horizontal="center"/>
    </xf>
    <xf numFmtId="4" fontId="1" fillId="0" borderId="0" xfId="0" applyNumberFormat="1" applyFont="1" applyBorder="1"/>
    <xf numFmtId="170" fontId="1" fillId="0" borderId="0" xfId="0" applyNumberFormat="1" applyFont="1" applyFill="1" applyBorder="1"/>
    <xf numFmtId="0" fontId="1" fillId="0" borderId="0" xfId="0" applyFont="1" applyFill="1" applyBorder="1"/>
    <xf numFmtId="0" fontId="1" fillId="11" borderId="24" xfId="0" applyFont="1" applyFill="1" applyBorder="1" applyAlignment="1">
      <alignment horizontal="center" vertical="top"/>
    </xf>
    <xf numFmtId="166" fontId="1" fillId="11" borderId="24" xfId="2" applyNumberFormat="1" applyFont="1" applyFill="1" applyBorder="1" applyAlignment="1">
      <alignment horizontal="center" vertical="top"/>
    </xf>
    <xf numFmtId="0" fontId="20" fillId="11" borderId="24" xfId="0" applyNumberFormat="1" applyFont="1" applyFill="1" applyBorder="1" applyAlignment="1">
      <alignment horizontal="center" vertical="top"/>
    </xf>
    <xf numFmtId="166" fontId="1" fillId="11" borderId="24" xfId="0" applyNumberFormat="1" applyFont="1" applyFill="1" applyBorder="1" applyAlignment="1">
      <alignment horizontal="center" vertical="top"/>
    </xf>
    <xf numFmtId="0" fontId="20" fillId="11" borderId="11" xfId="0" applyNumberFormat="1" applyFont="1" applyFill="1" applyBorder="1" applyAlignment="1">
      <alignment horizontal="center" vertical="top"/>
    </xf>
    <xf numFmtId="166" fontId="1" fillId="11" borderId="11" xfId="0" applyNumberFormat="1" applyFont="1" applyFill="1" applyBorder="1" applyAlignment="1">
      <alignment horizontal="center" vertical="top"/>
    </xf>
    <xf numFmtId="15" fontId="1" fillId="11" borderId="11" xfId="0" applyNumberFormat="1" applyFont="1" applyFill="1" applyBorder="1" applyAlignment="1">
      <alignment horizontal="center" vertical="top"/>
    </xf>
    <xf numFmtId="15" fontId="1" fillId="11" borderId="24" xfId="0" applyNumberFormat="1" applyFont="1" applyFill="1" applyBorder="1" applyAlignment="1">
      <alignment vertical="top"/>
    </xf>
    <xf numFmtId="0" fontId="1" fillId="11" borderId="0" xfId="0" applyFont="1" applyFill="1"/>
    <xf numFmtId="0" fontId="1" fillId="11" borderId="11" xfId="0" applyFont="1" applyFill="1" applyBorder="1" applyAlignment="1">
      <alignment horizontal="center" vertical="top"/>
    </xf>
    <xf numFmtId="15" fontId="1" fillId="11" borderId="11" xfId="0" applyNumberFormat="1" applyFont="1" applyFill="1" applyBorder="1" applyAlignment="1">
      <alignment vertical="top"/>
    </xf>
    <xf numFmtId="0" fontId="6" fillId="11" borderId="23" xfId="0" applyFont="1" applyFill="1" applyBorder="1" applyAlignment="1">
      <alignment horizontal="center" vertical="top"/>
    </xf>
    <xf numFmtId="166" fontId="15" fillId="11" borderId="23" xfId="0" applyNumberFormat="1" applyFont="1" applyFill="1" applyBorder="1" applyAlignment="1">
      <alignment horizontal="center" vertical="top"/>
    </xf>
    <xf numFmtId="166" fontId="20" fillId="11" borderId="11" xfId="0" applyNumberFormat="1" applyFont="1" applyFill="1" applyBorder="1" applyAlignment="1">
      <alignment horizontal="center" vertical="top"/>
    </xf>
    <xf numFmtId="15" fontId="1" fillId="11" borderId="24" xfId="0" applyNumberFormat="1" applyFont="1" applyFill="1" applyBorder="1" applyAlignment="1">
      <alignment horizontal="center" vertical="top"/>
    </xf>
    <xf numFmtId="170" fontId="1" fillId="11" borderId="0" xfId="1" applyNumberFormat="1" applyFont="1" applyFill="1"/>
    <xf numFmtId="166" fontId="20" fillId="11" borderId="23" xfId="0" applyNumberFormat="1" applyFont="1" applyFill="1" applyBorder="1" applyAlignment="1">
      <alignment horizontal="center" vertical="top"/>
    </xf>
    <xf numFmtId="0" fontId="20" fillId="11" borderId="23" xfId="0" applyNumberFormat="1" applyFont="1" applyFill="1" applyBorder="1" applyAlignment="1">
      <alignment horizontal="center" vertical="top"/>
    </xf>
    <xf numFmtId="166" fontId="1" fillId="11" borderId="23" xfId="0" applyNumberFormat="1" applyFont="1" applyFill="1" applyBorder="1" applyAlignment="1">
      <alignment horizontal="center" vertical="top"/>
    </xf>
    <xf numFmtId="15" fontId="1" fillId="11" borderId="23" xfId="0" applyNumberFormat="1" applyFont="1" applyFill="1" applyBorder="1" applyAlignment="1">
      <alignment horizontal="center" vertical="top"/>
    </xf>
    <xf numFmtId="15" fontId="1" fillId="11" borderId="23" xfId="0" applyNumberFormat="1" applyFont="1" applyFill="1" applyBorder="1" applyAlignment="1">
      <alignment vertical="top"/>
    </xf>
    <xf numFmtId="170" fontId="1" fillId="11" borderId="26" xfId="1" applyNumberFormat="1" applyFont="1" applyFill="1" applyBorder="1" applyAlignment="1">
      <alignment vertical="center"/>
    </xf>
    <xf numFmtId="166" fontId="15" fillId="11" borderId="11" xfId="0" applyNumberFormat="1" applyFont="1" applyFill="1" applyBorder="1" applyAlignment="1">
      <alignment horizontal="center" vertical="top"/>
    </xf>
    <xf numFmtId="166" fontId="3" fillId="20" borderId="24" xfId="2" applyNumberFormat="1" applyFont="1" applyFill="1" applyBorder="1" applyAlignment="1">
      <alignment horizontal="center" vertical="top"/>
    </xf>
    <xf numFmtId="166" fontId="3" fillId="20" borderId="11" xfId="2" applyNumberFormat="1" applyFont="1" applyFill="1" applyBorder="1" applyAlignment="1">
      <alignment horizontal="center" vertical="top"/>
    </xf>
    <xf numFmtId="166" fontId="3" fillId="20" borderId="23" xfId="2" applyNumberFormat="1" applyFont="1" applyFill="1" applyBorder="1" applyAlignment="1">
      <alignment horizontal="center" vertical="top"/>
    </xf>
    <xf numFmtId="166" fontId="1" fillId="20" borderId="11" xfId="2" applyNumberFormat="1" applyFont="1" applyFill="1" applyBorder="1" applyAlignment="1">
      <alignment horizontal="center" vertical="top"/>
    </xf>
    <xf numFmtId="166" fontId="1" fillId="11" borderId="24" xfId="2" applyNumberFormat="1" applyFont="1" applyFill="1" applyBorder="1" applyAlignment="1">
      <alignment horizontal="center" vertical="center"/>
    </xf>
    <xf numFmtId="0" fontId="43" fillId="11" borderId="24" xfId="0" applyFont="1" applyFill="1" applyBorder="1" applyAlignment="1">
      <alignment vertical="center"/>
    </xf>
    <xf numFmtId="0" fontId="43" fillId="11" borderId="24" xfId="0" applyFont="1" applyFill="1" applyBorder="1" applyAlignment="1">
      <alignment horizontal="center" vertical="center"/>
    </xf>
    <xf numFmtId="0" fontId="43" fillId="11" borderId="24" xfId="0" applyFont="1" applyFill="1" applyBorder="1" applyAlignment="1">
      <alignment horizontal="center"/>
    </xf>
    <xf numFmtId="166" fontId="1" fillId="11" borderId="24" xfId="0" applyNumberFormat="1" applyFont="1" applyFill="1" applyBorder="1"/>
    <xf numFmtId="166" fontId="1" fillId="11" borderId="24" xfId="0" applyNumberFormat="1" applyFont="1" applyFill="1" applyBorder="1" applyAlignment="1">
      <alignment horizontal="center" vertical="center"/>
    </xf>
    <xf numFmtId="15" fontId="1" fillId="11" borderId="24" xfId="0" applyNumberFormat="1" applyFont="1" applyFill="1" applyBorder="1" applyAlignment="1">
      <alignment horizontal="center" vertical="top" wrapText="1"/>
    </xf>
    <xf numFmtId="166" fontId="1" fillId="11" borderId="11" xfId="0" applyNumberFormat="1" applyFont="1" applyFill="1" applyBorder="1"/>
    <xf numFmtId="15" fontId="1" fillId="11" borderId="11" xfId="0" applyNumberFormat="1" applyFont="1" applyFill="1" applyBorder="1" applyAlignment="1">
      <alignment horizontal="center" vertical="top" wrapText="1"/>
    </xf>
    <xf numFmtId="0" fontId="43" fillId="11" borderId="23" xfId="0" applyFont="1" applyFill="1" applyBorder="1"/>
    <xf numFmtId="0" fontId="1" fillId="11" borderId="23" xfId="0" applyFont="1" applyFill="1" applyBorder="1"/>
    <xf numFmtId="0" fontId="43" fillId="11" borderId="23" xfId="0" applyFont="1" applyFill="1" applyBorder="1" applyAlignment="1">
      <alignment horizontal="center"/>
    </xf>
    <xf numFmtId="0" fontId="43" fillId="11" borderId="23" xfId="0" applyFont="1" applyFill="1" applyBorder="1" applyAlignment="1">
      <alignment horizontal="center" vertical="center"/>
    </xf>
    <xf numFmtId="166" fontId="1" fillId="11" borderId="23" xfId="0" applyNumberFormat="1" applyFont="1" applyFill="1" applyBorder="1"/>
    <xf numFmtId="15" fontId="1" fillId="11" borderId="23" xfId="0" applyNumberFormat="1" applyFont="1" applyFill="1" applyBorder="1" applyAlignment="1">
      <alignment horizontal="center" vertical="top" wrapText="1"/>
    </xf>
    <xf numFmtId="0" fontId="3" fillId="11" borderId="24" xfId="0" applyFont="1" applyFill="1" applyBorder="1" applyAlignment="1">
      <alignment horizontal="center" vertical="top"/>
    </xf>
    <xf numFmtId="0" fontId="3" fillId="11" borderId="11" xfId="0" applyFont="1" applyFill="1" applyBorder="1" applyAlignment="1">
      <alignment horizontal="center" vertical="top"/>
    </xf>
    <xf numFmtId="0" fontId="3" fillId="11" borderId="23" xfId="0" applyFont="1" applyFill="1" applyBorder="1" applyAlignment="1">
      <alignment horizontal="center" vertical="top"/>
    </xf>
    <xf numFmtId="15" fontId="3" fillId="11" borderId="24" xfId="0" applyNumberFormat="1" applyFont="1" applyFill="1" applyBorder="1" applyAlignment="1">
      <alignment horizontal="center" vertical="top"/>
    </xf>
    <xf numFmtId="49" fontId="3" fillId="11" borderId="24" xfId="0" applyNumberFormat="1" applyFont="1" applyFill="1" applyBorder="1" applyAlignment="1">
      <alignment horizontal="center" vertical="top"/>
    </xf>
    <xf numFmtId="15" fontId="3" fillId="11" borderId="11" xfId="0" applyNumberFormat="1" applyFont="1" applyFill="1" applyBorder="1" applyAlignment="1">
      <alignment horizontal="center" vertical="top"/>
    </xf>
    <xf numFmtId="49" fontId="3" fillId="11" borderId="11" xfId="0" applyNumberFormat="1" applyFont="1" applyFill="1" applyBorder="1" applyAlignment="1">
      <alignment horizontal="center" vertical="top"/>
    </xf>
    <xf numFmtId="15" fontId="3" fillId="11" borderId="23" xfId="0" applyNumberFormat="1" applyFont="1" applyFill="1" applyBorder="1" applyAlignment="1">
      <alignment horizontal="center" vertical="top"/>
    </xf>
    <xf numFmtId="49" fontId="3" fillId="11" borderId="23" xfId="0" applyNumberFormat="1" applyFont="1" applyFill="1" applyBorder="1" applyAlignment="1">
      <alignment horizontal="center" vertical="top"/>
    </xf>
    <xf numFmtId="0" fontId="3" fillId="0" borderId="12" xfId="0" applyFont="1" applyFill="1" applyBorder="1" applyAlignment="1">
      <alignment horizontal="left" vertical="top" wrapText="1"/>
    </xf>
    <xf numFmtId="4" fontId="3" fillId="0" borderId="24" xfId="2" applyNumberFormat="1" applyFont="1" applyFill="1" applyBorder="1" applyAlignment="1">
      <alignment vertical="center"/>
    </xf>
    <xf numFmtId="15" fontId="3" fillId="12" borderId="24" xfId="0" applyNumberFormat="1" applyFont="1" applyFill="1" applyBorder="1" applyAlignment="1">
      <alignment horizontal="right" vertical="top"/>
    </xf>
    <xf numFmtId="4" fontId="3" fillId="12" borderId="24" xfId="0" applyNumberFormat="1" applyFont="1" applyFill="1" applyBorder="1" applyAlignment="1">
      <alignment horizontal="right" vertical="top"/>
    </xf>
    <xf numFmtId="2" fontId="1" fillId="0" borderId="0" xfId="0" applyNumberFormat="1" applyFont="1"/>
    <xf numFmtId="4" fontId="1" fillId="0" borderId="0" xfId="0" applyNumberFormat="1" applyFont="1" applyBorder="1" applyAlignment="1">
      <alignment wrapText="1"/>
    </xf>
    <xf numFmtId="4" fontId="1" fillId="0" borderId="11" xfId="0" applyNumberFormat="1" applyFont="1" applyFill="1" applyBorder="1" applyAlignment="1">
      <alignment vertical="center"/>
    </xf>
    <xf numFmtId="4" fontId="1" fillId="0" borderId="23" xfId="0" applyNumberFormat="1" applyFont="1" applyFill="1" applyBorder="1" applyAlignment="1">
      <alignment vertical="center"/>
    </xf>
    <xf numFmtId="167" fontId="5" fillId="0" borderId="12" xfId="0" applyNumberFormat="1" applyFont="1" applyBorder="1" applyAlignment="1">
      <alignment horizontal="right"/>
    </xf>
    <xf numFmtId="170" fontId="1" fillId="0" borderId="12" xfId="0" applyNumberFormat="1" applyFont="1" applyFill="1" applyBorder="1"/>
    <xf numFmtId="0" fontId="1" fillId="0" borderId="0" xfId="0" applyFont="1" applyBorder="1" applyAlignment="1">
      <alignment wrapText="1"/>
    </xf>
    <xf numFmtId="2" fontId="1" fillId="0" borderId="0" xfId="0" applyNumberFormat="1" applyFont="1" applyBorder="1"/>
    <xf numFmtId="170" fontId="1" fillId="0" borderId="0" xfId="0" applyNumberFormat="1" applyFont="1" applyBorder="1" applyAlignment="1">
      <alignment wrapText="1"/>
    </xf>
    <xf numFmtId="164" fontId="1" fillId="0" borderId="0" xfId="0" applyNumberFormat="1" applyFont="1" applyBorder="1" applyAlignment="1">
      <alignment horizontal="center"/>
    </xf>
    <xf numFmtId="164" fontId="1" fillId="0" borderId="0" xfId="0" applyNumberFormat="1" applyFont="1" applyBorder="1" applyAlignment="1">
      <alignment wrapText="1"/>
    </xf>
    <xf numFmtId="0" fontId="8" fillId="0" borderId="0" xfId="0" applyFont="1" applyFill="1" applyBorder="1" applyAlignment="1">
      <alignment horizontal="left" vertical="top" wrapText="1"/>
    </xf>
    <xf numFmtId="4" fontId="8" fillId="0" borderId="0" xfId="2" applyNumberFormat="1" applyFont="1" applyFill="1" applyBorder="1" applyAlignment="1">
      <alignment horizontal="left" vertical="top" wrapText="1"/>
    </xf>
    <xf numFmtId="0" fontId="2" fillId="0" borderId="0" xfId="0" applyFont="1" applyFill="1" applyBorder="1" applyAlignment="1">
      <alignment horizontal="left" vertical="top" wrapText="1"/>
    </xf>
    <xf numFmtId="172" fontId="3" fillId="0" borderId="12" xfId="0" applyNumberFormat="1" applyFont="1" applyFill="1" applyBorder="1" applyAlignment="1">
      <alignment vertical="top"/>
    </xf>
    <xf numFmtId="15" fontId="1" fillId="0" borderId="24" xfId="0" applyNumberFormat="1" applyFont="1" applyFill="1" applyBorder="1" applyAlignment="1">
      <alignment horizontal="center" vertical="top" wrapText="1"/>
    </xf>
    <xf numFmtId="15" fontId="1" fillId="0" borderId="11" xfId="0" applyNumberFormat="1" applyFont="1" applyFill="1" applyBorder="1" applyAlignment="1">
      <alignment horizontal="center" vertical="top" wrapText="1"/>
    </xf>
    <xf numFmtId="15" fontId="1" fillId="0" borderId="23" xfId="0" applyNumberFormat="1" applyFont="1" applyFill="1" applyBorder="1" applyAlignment="1">
      <alignment horizontal="center" vertical="top" wrapText="1"/>
    </xf>
    <xf numFmtId="15" fontId="1" fillId="11" borderId="24" xfId="0" applyNumberFormat="1" applyFont="1" applyFill="1" applyBorder="1" applyAlignment="1">
      <alignment horizontal="center" vertical="top"/>
    </xf>
    <xf numFmtId="15" fontId="1" fillId="11" borderId="11" xfId="0" applyNumberFormat="1" applyFont="1" applyFill="1" applyBorder="1" applyAlignment="1">
      <alignment horizontal="center" vertical="top"/>
    </xf>
    <xf numFmtId="15" fontId="1" fillId="11" borderId="23" xfId="0" applyNumberFormat="1" applyFont="1" applyFill="1" applyBorder="1" applyAlignment="1">
      <alignment horizontal="center" vertical="top"/>
    </xf>
    <xf numFmtId="15" fontId="1" fillId="0" borderId="23" xfId="0" applyNumberFormat="1" applyFont="1" applyFill="1" applyBorder="1" applyAlignment="1">
      <alignment horizontal="center" vertical="top"/>
    </xf>
    <xf numFmtId="167" fontId="5" fillId="11" borderId="12" xfId="0" applyNumberFormat="1" applyFont="1" applyFill="1" applyBorder="1" applyAlignment="1">
      <alignment horizontal="right"/>
    </xf>
    <xf numFmtId="0" fontId="1" fillId="0" borderId="11" xfId="0" applyFont="1" applyFill="1" applyBorder="1" applyAlignment="1"/>
    <xf numFmtId="0" fontId="1" fillId="0" borderId="23" xfId="0" applyFont="1" applyFill="1" applyBorder="1" applyAlignment="1"/>
    <xf numFmtId="0" fontId="12" fillId="0" borderId="27" xfId="0" applyFont="1" applyFill="1" applyBorder="1" applyAlignment="1">
      <alignment vertical="center" wrapText="1"/>
    </xf>
    <xf numFmtId="2" fontId="1" fillId="0" borderId="12" xfId="0" applyNumberFormat="1" applyFont="1" applyBorder="1" applyAlignment="1">
      <alignment horizontal="center" vertical="center"/>
    </xf>
    <xf numFmtId="164" fontId="3" fillId="0" borderId="12" xfId="0" applyNumberFormat="1" applyFont="1" applyFill="1" applyBorder="1" applyAlignment="1">
      <alignment vertical="top"/>
    </xf>
    <xf numFmtId="4" fontId="3" fillId="10" borderId="12" xfId="0" applyNumberFormat="1" applyFont="1" applyFill="1" applyBorder="1" applyAlignment="1">
      <alignment vertical="top"/>
    </xf>
    <xf numFmtId="49" fontId="3" fillId="9" borderId="11" xfId="0" applyNumberFormat="1" applyFont="1" applyFill="1" applyBorder="1" applyAlignment="1">
      <alignment horizontal="left" vertical="top" wrapText="1"/>
    </xf>
    <xf numFmtId="169" fontId="3" fillId="0" borderId="0" xfId="0" applyNumberFormat="1" applyFont="1" applyFill="1" applyBorder="1" applyAlignment="1">
      <alignment vertical="top"/>
    </xf>
    <xf numFmtId="15" fontId="3" fillId="12" borderId="24" xfId="0" applyNumberFormat="1" applyFont="1" applyFill="1" applyBorder="1" applyAlignment="1">
      <alignment vertical="top"/>
    </xf>
    <xf numFmtId="15" fontId="3" fillId="12" borderId="11" xfId="0" applyNumberFormat="1" applyFont="1" applyFill="1" applyBorder="1" applyAlignment="1">
      <alignment vertical="top"/>
    </xf>
    <xf numFmtId="15" fontId="3" fillId="12" borderId="23" xfId="0" applyNumberFormat="1" applyFont="1" applyFill="1" applyBorder="1" applyAlignment="1">
      <alignment vertical="top"/>
    </xf>
    <xf numFmtId="2" fontId="3" fillId="12" borderId="11" xfId="0" applyNumberFormat="1" applyFont="1" applyFill="1" applyBorder="1" applyAlignment="1">
      <alignment vertical="top"/>
    </xf>
    <xf numFmtId="15" fontId="3" fillId="12" borderId="24" xfId="0" applyNumberFormat="1" applyFont="1" applyFill="1" applyBorder="1" applyAlignment="1">
      <alignment vertical="center"/>
    </xf>
    <xf numFmtId="15" fontId="3" fillId="12" borderId="11" xfId="0" applyNumberFormat="1" applyFont="1" applyFill="1" applyBorder="1" applyAlignment="1">
      <alignment vertical="center"/>
    </xf>
    <xf numFmtId="15" fontId="3" fillId="12" borderId="23" xfId="0" applyNumberFormat="1" applyFont="1" applyFill="1" applyBorder="1" applyAlignment="1">
      <alignment vertical="center"/>
    </xf>
    <xf numFmtId="173" fontId="3" fillId="10" borderId="11" xfId="0" applyNumberFormat="1" applyFont="1" applyFill="1" applyBorder="1" applyAlignment="1">
      <alignment vertical="center"/>
    </xf>
    <xf numFmtId="173" fontId="3" fillId="10" borderId="11" xfId="0" applyNumberFormat="1" applyFont="1" applyFill="1" applyBorder="1" applyAlignment="1">
      <alignment vertical="top"/>
    </xf>
    <xf numFmtId="0" fontId="7" fillId="0" borderId="4" xfId="0" applyFont="1" applyBorder="1" applyAlignment="1">
      <alignment horizontal="center" vertical="top"/>
    </xf>
    <xf numFmtId="0" fontId="2" fillId="6" borderId="0" xfId="0" applyFont="1" applyFill="1" applyBorder="1" applyAlignment="1">
      <alignment vertical="top" wrapText="1"/>
    </xf>
    <xf numFmtId="0" fontId="2" fillId="6" borderId="7" xfId="0" applyFont="1" applyFill="1" applyBorder="1" applyAlignment="1">
      <alignment vertical="top" wrapText="1"/>
    </xf>
    <xf numFmtId="0" fontId="6" fillId="0" borderId="33"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6" fillId="0" borderId="15" xfId="0" applyFont="1" applyBorder="1" applyAlignment="1">
      <alignment horizontal="center" vertical="top" wrapText="1"/>
    </xf>
    <xf numFmtId="0" fontId="15" fillId="0" borderId="9" xfId="0" applyFont="1" applyBorder="1" applyAlignment="1">
      <alignment vertical="top" wrapText="1"/>
    </xf>
    <xf numFmtId="0" fontId="6" fillId="0" borderId="10" xfId="0" applyFont="1" applyBorder="1" applyAlignment="1">
      <alignment vertical="top" wrapText="1"/>
    </xf>
    <xf numFmtId="0" fontId="6" fillId="8" borderId="33" xfId="0" applyFont="1" applyFill="1" applyBorder="1" applyAlignment="1">
      <alignment horizontal="center" vertical="top" wrapText="1"/>
    </xf>
    <xf numFmtId="0" fontId="6" fillId="8" borderId="34" xfId="0" applyFont="1" applyFill="1" applyBorder="1" applyAlignment="1">
      <alignment horizontal="center" vertical="top" wrapText="1"/>
    </xf>
    <xf numFmtId="0" fontId="6" fillId="8" borderId="14" xfId="0" applyFont="1" applyFill="1" applyBorder="1" applyAlignment="1">
      <alignment horizontal="center" vertical="top" wrapText="1"/>
    </xf>
    <xf numFmtId="0" fontId="6" fillId="4" borderId="33" xfId="0" applyFont="1" applyFill="1" applyBorder="1" applyAlignment="1">
      <alignment vertical="top" wrapText="1"/>
    </xf>
    <xf numFmtId="0" fontId="6" fillId="4" borderId="14" xfId="0" applyFont="1" applyFill="1" applyBorder="1" applyAlignment="1">
      <alignment vertical="top" wrapText="1"/>
    </xf>
    <xf numFmtId="169" fontId="3" fillId="10" borderId="11" xfId="0" applyNumberFormat="1" applyFont="1" applyFill="1" applyBorder="1" applyAlignment="1">
      <alignment horizontal="center" vertical="center"/>
    </xf>
    <xf numFmtId="169" fontId="3" fillId="10" borderId="23" xfId="0" applyNumberFormat="1" applyFont="1" applyFill="1" applyBorder="1" applyAlignment="1">
      <alignment horizontal="center" vertical="center"/>
    </xf>
    <xf numFmtId="4" fontId="3" fillId="10" borderId="11" xfId="0" applyNumberFormat="1" applyFont="1" applyFill="1" applyBorder="1" applyAlignment="1">
      <alignment horizontal="center" vertical="top"/>
    </xf>
    <xf numFmtId="4" fontId="3" fillId="10" borderId="23" xfId="0" applyNumberFormat="1" applyFont="1" applyFill="1" applyBorder="1" applyAlignment="1">
      <alignment horizontal="center" vertical="top"/>
    </xf>
    <xf numFmtId="4" fontId="46" fillId="0" borderId="0"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15" fontId="3" fillId="11" borderId="24" xfId="0" applyNumberFormat="1" applyFont="1" applyFill="1" applyBorder="1" applyAlignment="1">
      <alignment horizontal="center" vertical="center" wrapText="1"/>
    </xf>
    <xf numFmtId="15" fontId="3" fillId="11" borderId="11" xfId="0" applyNumberFormat="1" applyFont="1" applyFill="1" applyBorder="1" applyAlignment="1">
      <alignment horizontal="center" vertical="center" wrapText="1"/>
    </xf>
    <xf numFmtId="15" fontId="3" fillId="11" borderId="23" xfId="0" applyNumberFormat="1" applyFont="1" applyFill="1" applyBorder="1" applyAlignment="1">
      <alignment horizontal="center" vertical="center" wrapText="1"/>
    </xf>
    <xf numFmtId="167" fontId="3" fillId="0" borderId="24" xfId="2" applyNumberFormat="1" applyFont="1" applyFill="1" applyBorder="1" applyAlignment="1">
      <alignment horizontal="center" vertical="center"/>
    </xf>
    <xf numFmtId="167" fontId="3" fillId="0" borderId="11" xfId="2" applyNumberFormat="1" applyFont="1" applyFill="1" applyBorder="1" applyAlignment="1">
      <alignment horizontal="center" vertical="center"/>
    </xf>
    <xf numFmtId="167" fontId="3" fillId="0" borderId="23" xfId="2" applyNumberFormat="1" applyFont="1" applyFill="1" applyBorder="1" applyAlignment="1">
      <alignment horizontal="center" vertical="center"/>
    </xf>
    <xf numFmtId="0" fontId="3" fillId="0" borderId="2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3" xfId="0" applyFont="1" applyFill="1" applyBorder="1" applyAlignment="1">
      <alignment horizontal="center" vertical="center"/>
    </xf>
    <xf numFmtId="4" fontId="3" fillId="12" borderId="24" xfId="2" applyNumberFormat="1" applyFont="1" applyFill="1" applyBorder="1" applyAlignment="1">
      <alignment horizontal="center" vertical="center"/>
    </xf>
    <xf numFmtId="4" fontId="3" fillId="12" borderId="11" xfId="2" applyNumberFormat="1" applyFont="1" applyFill="1" applyBorder="1" applyAlignment="1">
      <alignment horizontal="center" vertical="center"/>
    </xf>
    <xf numFmtId="4" fontId="3" fillId="12" borderId="23" xfId="2" applyNumberFormat="1" applyFont="1" applyFill="1" applyBorder="1" applyAlignment="1">
      <alignment horizontal="center" vertical="center"/>
    </xf>
    <xf numFmtId="0" fontId="3" fillId="0" borderId="24" xfId="0" applyFont="1" applyFill="1" applyBorder="1" applyAlignment="1">
      <alignment horizontal="center" vertical="top"/>
    </xf>
    <xf numFmtId="0" fontId="3" fillId="0" borderId="11" xfId="0" applyFont="1" applyFill="1" applyBorder="1" applyAlignment="1">
      <alignment horizontal="center" vertical="top"/>
    </xf>
    <xf numFmtId="0" fontId="3" fillId="0" borderId="23" xfId="0" applyFont="1" applyFill="1" applyBorder="1" applyAlignment="1">
      <alignment horizontal="center" vertical="top"/>
    </xf>
    <xf numFmtId="165" fontId="3" fillId="0" borderId="24" xfId="2" applyNumberFormat="1" applyFont="1" applyFill="1" applyBorder="1" applyAlignment="1">
      <alignment horizontal="center" vertical="top"/>
    </xf>
    <xf numFmtId="165" fontId="3" fillId="0" borderId="11" xfId="2" applyNumberFormat="1" applyFont="1" applyFill="1" applyBorder="1" applyAlignment="1">
      <alignment horizontal="center" vertical="top"/>
    </xf>
    <xf numFmtId="165" fontId="3" fillId="0" borderId="23" xfId="2" applyNumberFormat="1" applyFont="1" applyFill="1" applyBorder="1" applyAlignment="1">
      <alignment horizontal="center" vertical="top"/>
    </xf>
    <xf numFmtId="4" fontId="3" fillId="10" borderId="24" xfId="2" applyNumberFormat="1" applyFont="1" applyFill="1" applyBorder="1" applyAlignment="1">
      <alignment horizontal="center" vertical="center"/>
    </xf>
    <xf numFmtId="4" fontId="3" fillId="10" borderId="23" xfId="2" applyNumberFormat="1" applyFont="1" applyFill="1" applyBorder="1" applyAlignment="1">
      <alignment horizontal="center" vertical="center"/>
    </xf>
    <xf numFmtId="49" fontId="4" fillId="12" borderId="24" xfId="0" applyNumberFormat="1" applyFont="1" applyFill="1" applyBorder="1" applyAlignment="1">
      <alignment horizontal="center" vertical="top"/>
    </xf>
    <xf numFmtId="49" fontId="4" fillId="12" borderId="11" xfId="0" applyNumberFormat="1" applyFont="1" applyFill="1" applyBorder="1" applyAlignment="1">
      <alignment horizontal="center" vertical="top"/>
    </xf>
    <xf numFmtId="49" fontId="4" fillId="12" borderId="23" xfId="0" applyNumberFormat="1" applyFont="1" applyFill="1" applyBorder="1" applyAlignment="1">
      <alignment horizontal="center" vertical="top"/>
    </xf>
    <xf numFmtId="15" fontId="3" fillId="9" borderId="24" xfId="0" applyNumberFormat="1" applyFont="1" applyFill="1" applyBorder="1" applyAlignment="1">
      <alignment horizontal="center" vertical="center" wrapText="1"/>
    </xf>
    <xf numFmtId="15" fontId="3" fillId="9" borderId="11" xfId="0" applyNumberFormat="1" applyFont="1" applyFill="1" applyBorder="1" applyAlignment="1">
      <alignment horizontal="center" vertical="center" wrapText="1"/>
    </xf>
    <xf numFmtId="15" fontId="3" fillId="9" borderId="23" xfId="0" applyNumberFormat="1" applyFont="1" applyFill="1" applyBorder="1" applyAlignment="1">
      <alignment horizontal="center" vertical="center" wrapText="1"/>
    </xf>
    <xf numFmtId="15" fontId="3" fillId="12" borderId="24" xfId="0" applyNumberFormat="1" applyFont="1" applyFill="1" applyBorder="1" applyAlignment="1">
      <alignment horizontal="right" vertical="top" wrapText="1"/>
    </xf>
    <xf numFmtId="15" fontId="3" fillId="12" borderId="11" xfId="0" applyNumberFormat="1" applyFont="1" applyFill="1" applyBorder="1" applyAlignment="1">
      <alignment horizontal="right" vertical="top" wrapText="1"/>
    </xf>
    <xf numFmtId="15" fontId="3" fillId="12" borderId="23" xfId="0" applyNumberFormat="1" applyFont="1" applyFill="1" applyBorder="1" applyAlignment="1">
      <alignment horizontal="right" vertical="top" wrapText="1"/>
    </xf>
    <xf numFmtId="15" fontId="3" fillId="0" borderId="24" xfId="0" applyNumberFormat="1" applyFont="1" applyFill="1" applyBorder="1" applyAlignment="1">
      <alignment horizontal="center" vertical="center"/>
    </xf>
    <xf numFmtId="15" fontId="3" fillId="0" borderId="11" xfId="0" applyNumberFormat="1" applyFont="1" applyFill="1" applyBorder="1" applyAlignment="1">
      <alignment horizontal="center" vertical="center"/>
    </xf>
    <xf numFmtId="15" fontId="3" fillId="0" borderId="23" xfId="0" applyNumberFormat="1" applyFont="1" applyFill="1" applyBorder="1" applyAlignment="1">
      <alignment horizontal="center" vertical="center"/>
    </xf>
    <xf numFmtId="9" fontId="3" fillId="0" borderId="24" xfId="0" applyNumberFormat="1" applyFont="1" applyFill="1" applyBorder="1" applyAlignment="1">
      <alignment horizontal="center" vertical="center"/>
    </xf>
    <xf numFmtId="15" fontId="3" fillId="10" borderId="11" xfId="0" applyNumberFormat="1" applyFont="1" applyFill="1" applyBorder="1" applyAlignment="1">
      <alignment horizontal="center" vertical="center"/>
    </xf>
    <xf numFmtId="15" fontId="3" fillId="10" borderId="23" xfId="0" applyNumberFormat="1" applyFont="1" applyFill="1" applyBorder="1" applyAlignment="1">
      <alignment horizontal="center" vertical="center"/>
    </xf>
    <xf numFmtId="9" fontId="3" fillId="17" borderId="24" xfId="0" applyNumberFormat="1" applyFont="1" applyFill="1" applyBorder="1" applyAlignment="1">
      <alignment horizontal="center" vertical="top"/>
    </xf>
    <xf numFmtId="0" fontId="3" fillId="17" borderId="11" xfId="0" applyFont="1" applyFill="1" applyBorder="1" applyAlignment="1">
      <alignment horizontal="center" vertical="top"/>
    </xf>
    <xf numFmtId="0" fontId="3" fillId="17" borderId="23" xfId="0" applyFont="1" applyFill="1" applyBorder="1" applyAlignment="1">
      <alignment horizontal="center" vertical="top"/>
    </xf>
    <xf numFmtId="168" fontId="3" fillId="10" borderId="24" xfId="0" applyNumberFormat="1" applyFont="1" applyFill="1" applyBorder="1" applyAlignment="1">
      <alignment horizontal="center" vertical="center"/>
    </xf>
    <xf numFmtId="168" fontId="3" fillId="10" borderId="11" xfId="0" applyNumberFormat="1" applyFont="1" applyFill="1" applyBorder="1" applyAlignment="1">
      <alignment horizontal="center" vertical="center"/>
    </xf>
    <xf numFmtId="168" fontId="3" fillId="10" borderId="23" xfId="0" applyNumberFormat="1" applyFont="1" applyFill="1" applyBorder="1" applyAlignment="1">
      <alignment horizontal="center" vertical="center"/>
    </xf>
    <xf numFmtId="15" fontId="3" fillId="0" borderId="24" xfId="0" applyNumberFormat="1" applyFont="1" applyFill="1" applyBorder="1" applyAlignment="1">
      <alignment horizontal="center" vertical="center" wrapText="1"/>
    </xf>
    <xf numFmtId="15" fontId="3" fillId="0" borderId="11" xfId="0" applyNumberFormat="1" applyFont="1" applyFill="1" applyBorder="1" applyAlignment="1">
      <alignment horizontal="center" vertical="center" wrapText="1"/>
    </xf>
    <xf numFmtId="15" fontId="3" fillId="0" borderId="23" xfId="0" applyNumberFormat="1" applyFont="1" applyFill="1" applyBorder="1" applyAlignment="1">
      <alignment horizontal="center" vertical="center" wrapText="1"/>
    </xf>
    <xf numFmtId="49" fontId="3" fillId="18" borderId="24" xfId="0" applyNumberFormat="1" applyFont="1" applyFill="1" applyBorder="1" applyAlignment="1">
      <alignment horizontal="center" vertical="center" wrapText="1"/>
    </xf>
    <xf numFmtId="49" fontId="3" fillId="18" borderId="11" xfId="0" applyNumberFormat="1" applyFont="1" applyFill="1" applyBorder="1" applyAlignment="1">
      <alignment horizontal="center" vertical="center" wrapText="1"/>
    </xf>
    <xf numFmtId="49" fontId="3" fillId="18" borderId="23" xfId="0" applyNumberFormat="1" applyFont="1" applyFill="1" applyBorder="1" applyAlignment="1">
      <alignment horizontal="center" vertical="center" wrapText="1"/>
    </xf>
    <xf numFmtId="49" fontId="3" fillId="12" borderId="24" xfId="0" applyNumberFormat="1" applyFont="1" applyFill="1" applyBorder="1" applyAlignment="1">
      <alignment horizontal="center" vertical="top" wrapText="1"/>
    </xf>
    <xf numFmtId="49" fontId="3" fillId="12" borderId="11" xfId="0" applyNumberFormat="1" applyFont="1" applyFill="1" applyBorder="1" applyAlignment="1">
      <alignment horizontal="center" vertical="top" wrapText="1"/>
    </xf>
    <xf numFmtId="49" fontId="3" fillId="12" borderId="23" xfId="0" applyNumberFormat="1" applyFont="1" applyFill="1" applyBorder="1" applyAlignment="1">
      <alignment horizontal="center" vertical="top" wrapText="1"/>
    </xf>
    <xf numFmtId="49" fontId="4" fillId="0" borderId="24"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4" fillId="0" borderId="23" xfId="0" applyNumberFormat="1" applyFont="1" applyFill="1" applyBorder="1" applyAlignment="1">
      <alignment horizontal="center" vertical="top"/>
    </xf>
    <xf numFmtId="165" fontId="3" fillId="12" borderId="24" xfId="2" applyNumberFormat="1" applyFont="1" applyFill="1" applyBorder="1" applyAlignment="1">
      <alignment horizontal="center" vertical="top"/>
    </xf>
    <xf numFmtId="165" fontId="3" fillId="12" borderId="11" xfId="2" applyNumberFormat="1" applyFont="1" applyFill="1" applyBorder="1" applyAlignment="1">
      <alignment horizontal="center" vertical="top"/>
    </xf>
    <xf numFmtId="165" fontId="3" fillId="12" borderId="23" xfId="2" applyNumberFormat="1" applyFont="1" applyFill="1" applyBorder="1" applyAlignment="1">
      <alignment horizontal="center" vertical="top"/>
    </xf>
    <xf numFmtId="49" fontId="4" fillId="12" borderId="24" xfId="0" applyNumberFormat="1" applyFont="1" applyFill="1" applyBorder="1" applyAlignment="1">
      <alignment horizontal="center" vertical="center"/>
    </xf>
    <xf numFmtId="49" fontId="4" fillId="12" borderId="11" xfId="0" applyNumberFormat="1" applyFont="1" applyFill="1" applyBorder="1" applyAlignment="1">
      <alignment horizontal="center" vertical="center"/>
    </xf>
    <xf numFmtId="49" fontId="4" fillId="12" borderId="23" xfId="0" applyNumberFormat="1" applyFont="1" applyFill="1" applyBorder="1" applyAlignment="1">
      <alignment horizontal="center" vertical="center"/>
    </xf>
    <xf numFmtId="49" fontId="3" fillId="12" borderId="24" xfId="0" applyNumberFormat="1" applyFont="1" applyFill="1" applyBorder="1" applyAlignment="1">
      <alignment horizontal="left" vertical="top" wrapText="1"/>
    </xf>
    <xf numFmtId="49" fontId="3" fillId="12" borderId="11" xfId="0" applyNumberFormat="1" applyFont="1" applyFill="1" applyBorder="1" applyAlignment="1">
      <alignment horizontal="left" vertical="top" wrapText="1"/>
    </xf>
    <xf numFmtId="49" fontId="3" fillId="12" borderId="23" xfId="0" applyNumberFormat="1" applyFont="1" applyFill="1" applyBorder="1" applyAlignment="1">
      <alignment horizontal="left" vertical="top" wrapText="1"/>
    </xf>
    <xf numFmtId="4" fontId="3" fillId="10" borderId="24" xfId="0" applyNumberFormat="1" applyFont="1" applyFill="1" applyBorder="1" applyAlignment="1">
      <alignment horizontal="center" vertical="center" wrapText="1"/>
    </xf>
    <xf numFmtId="4" fontId="3" fillId="10" borderId="23"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3" xfId="0" applyFont="1" applyFill="1" applyBorder="1" applyAlignment="1">
      <alignment horizontal="center" vertical="center" wrapText="1"/>
    </xf>
    <xf numFmtId="15" fontId="3" fillId="0" borderId="24" xfId="0" applyNumberFormat="1" applyFont="1" applyFill="1" applyBorder="1" applyAlignment="1">
      <alignment horizontal="center" vertical="top" wrapText="1"/>
    </xf>
    <xf numFmtId="15" fontId="3" fillId="0" borderId="11" xfId="0" applyNumberFormat="1" applyFont="1" applyFill="1" applyBorder="1" applyAlignment="1">
      <alignment horizontal="center" vertical="top" wrapText="1"/>
    </xf>
    <xf numFmtId="15" fontId="3" fillId="0" borderId="23" xfId="0" applyNumberFormat="1" applyFont="1" applyFill="1" applyBorder="1" applyAlignment="1">
      <alignment horizontal="center" vertical="top" wrapText="1"/>
    </xf>
    <xf numFmtId="49" fontId="3" fillId="9" borderId="24" xfId="0" applyNumberFormat="1" applyFont="1" applyFill="1" applyBorder="1" applyAlignment="1">
      <alignment horizontal="left" vertical="top" wrapText="1"/>
    </xf>
    <xf numFmtId="49" fontId="3" fillId="9" borderId="11" xfId="0" applyNumberFormat="1" applyFont="1" applyFill="1" applyBorder="1" applyAlignment="1">
      <alignment horizontal="left" vertical="top" wrapText="1"/>
    </xf>
    <xf numFmtId="49" fontId="3" fillId="9" borderId="23" xfId="0" applyNumberFormat="1" applyFont="1" applyFill="1" applyBorder="1" applyAlignment="1">
      <alignment horizontal="left" vertical="top" wrapText="1"/>
    </xf>
    <xf numFmtId="0" fontId="3" fillId="17" borderId="24" xfId="0" applyFont="1" applyFill="1" applyBorder="1" applyAlignment="1">
      <alignment horizontal="center" vertical="center"/>
    </xf>
    <xf numFmtId="0" fontId="3" fillId="17" borderId="11" xfId="0" applyFont="1" applyFill="1" applyBorder="1" applyAlignment="1">
      <alignment horizontal="center" vertical="center"/>
    </xf>
    <xf numFmtId="0" fontId="3" fillId="17" borderId="23" xfId="0" applyFont="1" applyFill="1" applyBorder="1" applyAlignment="1">
      <alignment horizontal="center" vertical="center"/>
    </xf>
    <xf numFmtId="49" fontId="3" fillId="17" borderId="24" xfId="0" applyNumberFormat="1" applyFont="1" applyFill="1" applyBorder="1" applyAlignment="1">
      <alignment horizontal="left" vertical="top" wrapText="1"/>
    </xf>
    <xf numFmtId="49" fontId="3" fillId="17" borderId="11" xfId="0" applyNumberFormat="1" applyFont="1" applyFill="1" applyBorder="1" applyAlignment="1">
      <alignment horizontal="left" vertical="top" wrapText="1"/>
    </xf>
    <xf numFmtId="49" fontId="3" fillId="17" borderId="23" xfId="0" applyNumberFormat="1" applyFont="1" applyFill="1" applyBorder="1" applyAlignment="1">
      <alignment horizontal="left" vertical="top" wrapText="1"/>
    </xf>
    <xf numFmtId="0" fontId="3" fillId="12" borderId="24" xfId="0" applyFont="1" applyFill="1" applyBorder="1" applyAlignment="1">
      <alignment horizontal="center" vertical="center"/>
    </xf>
    <xf numFmtId="0" fontId="3" fillId="12" borderId="11" xfId="0" applyFont="1" applyFill="1" applyBorder="1" applyAlignment="1">
      <alignment horizontal="center" vertical="center"/>
    </xf>
    <xf numFmtId="0" fontId="3" fillId="12" borderId="23" xfId="0" applyFont="1" applyFill="1" applyBorder="1" applyAlignment="1">
      <alignment horizontal="center" vertical="center"/>
    </xf>
    <xf numFmtId="0" fontId="3" fillId="0" borderId="11" xfId="0" applyFont="1" applyFill="1" applyBorder="1" applyAlignment="1">
      <alignment horizontal="center" vertical="top" wrapText="1"/>
    </xf>
    <xf numFmtId="0" fontId="3" fillId="0" borderId="23" xfId="0" applyFont="1" applyFill="1" applyBorder="1" applyAlignment="1">
      <alignment horizontal="center" vertical="top" wrapText="1"/>
    </xf>
    <xf numFmtId="49" fontId="3" fillId="0" borderId="24" xfId="0" applyNumberFormat="1"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49" fontId="3" fillId="0" borderId="23" xfId="0" applyNumberFormat="1" applyFont="1" applyFill="1" applyBorder="1" applyAlignment="1">
      <alignment horizontal="left" vertical="top" wrapText="1"/>
    </xf>
    <xf numFmtId="49" fontId="3" fillId="0" borderId="24"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49" fontId="3" fillId="0" borderId="23" xfId="0" applyNumberFormat="1" applyFont="1" applyFill="1" applyBorder="1" applyAlignment="1">
      <alignment horizontal="left" vertical="center" wrapText="1"/>
    </xf>
    <xf numFmtId="0" fontId="3" fillId="9" borderId="24" xfId="0" applyFont="1" applyFill="1" applyBorder="1" applyAlignment="1">
      <alignment horizontal="center" vertical="center"/>
    </xf>
    <xf numFmtId="0" fontId="3" fillId="9" borderId="11" xfId="0" applyFont="1" applyFill="1" applyBorder="1" applyAlignment="1">
      <alignment horizontal="center" vertical="center"/>
    </xf>
    <xf numFmtId="0" fontId="3" fillId="9" borderId="23" xfId="0" applyFont="1" applyFill="1" applyBorder="1" applyAlignment="1">
      <alignment horizontal="center" vertical="center"/>
    </xf>
    <xf numFmtId="49" fontId="3" fillId="11" borderId="24" xfId="0" applyNumberFormat="1" applyFont="1" applyFill="1" applyBorder="1" applyAlignment="1">
      <alignment horizontal="left" vertical="center" wrapText="1"/>
    </xf>
    <xf numFmtId="49" fontId="3" fillId="11" borderId="11" xfId="0" applyNumberFormat="1" applyFont="1" applyFill="1" applyBorder="1" applyAlignment="1">
      <alignment horizontal="left" vertical="center" wrapText="1"/>
    </xf>
    <xf numFmtId="49" fontId="3" fillId="11" borderId="23" xfId="0" applyNumberFormat="1" applyFont="1" applyFill="1" applyBorder="1" applyAlignment="1">
      <alignment horizontal="left" vertical="center" wrapText="1"/>
    </xf>
    <xf numFmtId="0" fontId="3" fillId="12" borderId="24" xfId="0" applyFont="1" applyFill="1" applyBorder="1" applyAlignment="1">
      <alignment horizontal="center" vertical="top"/>
    </xf>
    <xf numFmtId="0" fontId="3" fillId="12" borderId="11" xfId="0" applyFont="1" applyFill="1" applyBorder="1" applyAlignment="1">
      <alignment horizontal="center" vertical="top"/>
    </xf>
    <xf numFmtId="0" fontId="3" fillId="12" borderId="23" xfId="0" applyFont="1" applyFill="1" applyBorder="1" applyAlignment="1">
      <alignment horizontal="center" vertical="top"/>
    </xf>
    <xf numFmtId="49" fontId="3" fillId="0" borderId="24" xfId="0" applyNumberFormat="1" applyFont="1" applyFill="1" applyBorder="1" applyAlignment="1">
      <alignment horizontal="center" vertical="top" wrapText="1"/>
    </xf>
    <xf numFmtId="49" fontId="3" fillId="0" borderId="11" xfId="0" applyNumberFormat="1" applyFont="1" applyFill="1" applyBorder="1" applyAlignment="1">
      <alignment horizontal="center" vertical="top" wrapText="1"/>
    </xf>
    <xf numFmtId="49" fontId="3" fillId="0" borderId="23" xfId="0" applyNumberFormat="1" applyFont="1" applyFill="1" applyBorder="1" applyAlignment="1">
      <alignment horizontal="center" vertical="top" wrapText="1"/>
    </xf>
    <xf numFmtId="0" fontId="3" fillId="12" borderId="24" xfId="0" applyFont="1" applyFill="1" applyBorder="1" applyAlignment="1">
      <alignment vertical="top"/>
    </xf>
    <xf numFmtId="0" fontId="3" fillId="12" borderId="11" xfId="0" applyFont="1" applyFill="1" applyBorder="1" applyAlignment="1">
      <alignment vertical="top"/>
    </xf>
    <xf numFmtId="0" fontId="3" fillId="12" borderId="23" xfId="0" applyFont="1" applyFill="1" applyBorder="1" applyAlignment="1">
      <alignment vertical="top"/>
    </xf>
    <xf numFmtId="0" fontId="3" fillId="11" borderId="24" xfId="0" applyFont="1" applyFill="1" applyBorder="1" applyAlignment="1">
      <alignment horizontal="center" vertical="center"/>
    </xf>
    <xf numFmtId="0" fontId="3" fillId="11" borderId="11" xfId="0" applyFont="1" applyFill="1" applyBorder="1" applyAlignment="1">
      <alignment horizontal="center" vertical="center"/>
    </xf>
    <xf numFmtId="0" fontId="3" fillId="11" borderId="23" xfId="0" applyFont="1" applyFill="1" applyBorder="1" applyAlignment="1">
      <alignment horizontal="center" vertical="center"/>
    </xf>
    <xf numFmtId="49" fontId="3" fillId="11" borderId="24" xfId="0" applyNumberFormat="1" applyFont="1" applyFill="1" applyBorder="1" applyAlignment="1">
      <alignment horizontal="left" vertical="top" wrapText="1"/>
    </xf>
    <xf numFmtId="49" fontId="3" fillId="11" borderId="11" xfId="0" applyNumberFormat="1" applyFont="1" applyFill="1" applyBorder="1" applyAlignment="1">
      <alignment horizontal="left" vertical="top" wrapText="1"/>
    </xf>
    <xf numFmtId="49" fontId="3" fillId="11" borderId="23" xfId="0" applyNumberFormat="1" applyFont="1" applyFill="1" applyBorder="1" applyAlignment="1">
      <alignment horizontal="left" vertical="top" wrapText="1"/>
    </xf>
    <xf numFmtId="0" fontId="3" fillId="0" borderId="11" xfId="0" applyFont="1" applyFill="1" applyBorder="1"/>
    <xf numFmtId="0" fontId="3" fillId="0" borderId="23" xfId="0" applyFont="1" applyFill="1" applyBorder="1"/>
    <xf numFmtId="49" fontId="21" fillId="9" borderId="24" xfId="0" applyNumberFormat="1" applyFont="1" applyFill="1" applyBorder="1" applyAlignment="1">
      <alignment horizontal="left" vertical="top" wrapText="1"/>
    </xf>
    <xf numFmtId="49" fontId="21" fillId="9" borderId="11" xfId="0" applyNumberFormat="1" applyFont="1" applyFill="1" applyBorder="1" applyAlignment="1">
      <alignment horizontal="left" vertical="top" wrapText="1"/>
    </xf>
    <xf numFmtId="49" fontId="21" fillId="9" borderId="23" xfId="0" applyNumberFormat="1" applyFont="1" applyFill="1" applyBorder="1" applyAlignment="1">
      <alignment horizontal="left" vertical="top" wrapText="1"/>
    </xf>
    <xf numFmtId="4" fontId="21" fillId="9" borderId="24" xfId="2" applyNumberFormat="1" applyFont="1" applyFill="1" applyBorder="1" applyAlignment="1">
      <alignment horizontal="center" vertical="center"/>
    </xf>
    <xf numFmtId="4" fontId="21" fillId="9" borderId="11" xfId="2" applyNumberFormat="1" applyFont="1" applyFill="1" applyBorder="1" applyAlignment="1">
      <alignment horizontal="center" vertical="center"/>
    </xf>
    <xf numFmtId="4" fontId="21" fillId="9" borderId="23" xfId="2" applyNumberFormat="1" applyFont="1" applyFill="1" applyBorder="1" applyAlignment="1">
      <alignment horizontal="center" vertical="center"/>
    </xf>
    <xf numFmtId="0" fontId="21" fillId="9" borderId="24" xfId="0" applyFont="1" applyFill="1" applyBorder="1" applyAlignment="1">
      <alignment vertical="top"/>
    </xf>
    <xf numFmtId="0" fontId="21" fillId="9" borderId="11" xfId="0" applyFont="1" applyFill="1" applyBorder="1" applyAlignment="1">
      <alignment vertical="top"/>
    </xf>
    <xf numFmtId="0" fontId="21" fillId="9" borderId="23" xfId="0" applyFont="1" applyFill="1" applyBorder="1" applyAlignment="1">
      <alignment vertical="top"/>
    </xf>
    <xf numFmtId="15" fontId="3" fillId="11" borderId="24" xfId="0" applyNumberFormat="1" applyFont="1" applyFill="1" applyBorder="1" applyAlignment="1">
      <alignment horizontal="center" vertical="top"/>
    </xf>
    <xf numFmtId="15" fontId="3" fillId="11" borderId="11" xfId="0" applyNumberFormat="1" applyFont="1" applyFill="1" applyBorder="1" applyAlignment="1">
      <alignment horizontal="center" vertical="top"/>
    </xf>
    <xf numFmtId="15" fontId="3" fillId="11" borderId="23" xfId="0" applyNumberFormat="1" applyFont="1" applyFill="1" applyBorder="1" applyAlignment="1">
      <alignment horizontal="center" vertical="top"/>
    </xf>
    <xf numFmtId="15" fontId="3" fillId="11" borderId="24" xfId="0" applyNumberFormat="1" applyFont="1" applyFill="1" applyBorder="1" applyAlignment="1">
      <alignment horizontal="center" vertical="top" wrapText="1"/>
    </xf>
    <xf numFmtId="15" fontId="3" fillId="11" borderId="11" xfId="0" applyNumberFormat="1" applyFont="1" applyFill="1" applyBorder="1" applyAlignment="1">
      <alignment horizontal="center" vertical="top" wrapText="1"/>
    </xf>
    <xf numFmtId="15" fontId="3" fillId="11" borderId="23" xfId="0" applyNumberFormat="1" applyFont="1" applyFill="1" applyBorder="1" applyAlignment="1">
      <alignment horizontal="center" vertical="top" wrapText="1"/>
    </xf>
    <xf numFmtId="15" fontId="3" fillId="12" borderId="24" xfId="0" applyNumberFormat="1" applyFont="1" applyFill="1" applyBorder="1" applyAlignment="1">
      <alignment horizontal="center" vertical="top" wrapText="1"/>
    </xf>
    <xf numFmtId="15" fontId="3" fillId="12" borderId="11" xfId="0" applyNumberFormat="1" applyFont="1" applyFill="1" applyBorder="1" applyAlignment="1">
      <alignment horizontal="center" vertical="top"/>
    </xf>
    <xf numFmtId="15" fontId="3" fillId="12" borderId="23" xfId="0" applyNumberFormat="1" applyFont="1" applyFill="1" applyBorder="1" applyAlignment="1">
      <alignment horizontal="center" vertical="top"/>
    </xf>
    <xf numFmtId="4" fontId="3" fillId="10" borderId="11" xfId="0" applyNumberFormat="1" applyFont="1" applyFill="1" applyBorder="1" applyAlignment="1">
      <alignment horizontal="center" vertical="center"/>
    </xf>
    <xf numFmtId="4" fontId="3" fillId="10" borderId="23" xfId="0" applyNumberFormat="1" applyFont="1" applyFill="1" applyBorder="1" applyAlignment="1">
      <alignment horizontal="center" vertical="center"/>
    </xf>
    <xf numFmtId="4" fontId="3" fillId="10" borderId="11" xfId="0" applyNumberFormat="1" applyFont="1" applyFill="1" applyBorder="1" applyAlignment="1">
      <alignment horizontal="right" vertical="center"/>
    </xf>
    <xf numFmtId="4" fontId="3" fillId="10" borderId="23" xfId="0" applyNumberFormat="1" applyFont="1" applyFill="1" applyBorder="1" applyAlignment="1">
      <alignment horizontal="right" vertical="center"/>
    </xf>
    <xf numFmtId="2" fontId="3" fillId="10" borderId="11" xfId="0" applyNumberFormat="1" applyFont="1" applyFill="1" applyBorder="1" applyAlignment="1">
      <alignment horizontal="center" vertical="center"/>
    </xf>
    <xf numFmtId="2" fontId="3" fillId="10" borderId="23" xfId="0" applyNumberFormat="1" applyFont="1" applyFill="1" applyBorder="1" applyAlignment="1">
      <alignment horizontal="center" vertical="center"/>
    </xf>
    <xf numFmtId="9" fontId="3" fillId="21" borderId="24" xfId="0" applyNumberFormat="1" applyFont="1" applyFill="1" applyBorder="1" applyAlignment="1">
      <alignment horizontal="center" vertical="center"/>
    </xf>
    <xf numFmtId="0" fontId="3" fillId="21" borderId="11" xfId="0" applyFont="1" applyFill="1" applyBorder="1" applyAlignment="1">
      <alignment horizontal="center" vertical="center"/>
    </xf>
    <xf numFmtId="0" fontId="3" fillId="21" borderId="23" xfId="0" applyFont="1" applyFill="1" applyBorder="1" applyAlignment="1">
      <alignment horizontal="center" vertical="center"/>
    </xf>
    <xf numFmtId="15" fontId="21" fillId="9" borderId="24" xfId="0" applyNumberFormat="1" applyFont="1" applyFill="1" applyBorder="1" applyAlignment="1">
      <alignment horizontal="center" vertical="top" wrapText="1"/>
    </xf>
    <xf numFmtId="15" fontId="21" fillId="9" borderId="11" xfId="0" applyNumberFormat="1" applyFont="1" applyFill="1" applyBorder="1" applyAlignment="1">
      <alignment horizontal="center" vertical="top" wrapText="1"/>
    </xf>
    <xf numFmtId="15" fontId="21" fillId="9" borderId="23" xfId="0" applyNumberFormat="1" applyFont="1" applyFill="1" applyBorder="1" applyAlignment="1">
      <alignment horizontal="center" vertical="top" wrapText="1"/>
    </xf>
    <xf numFmtId="15" fontId="3" fillId="12" borderId="24" xfId="0" applyNumberFormat="1" applyFont="1" applyFill="1" applyBorder="1" applyAlignment="1">
      <alignment horizontal="center" vertical="center" wrapText="1"/>
    </xf>
    <xf numFmtId="15" fontId="3" fillId="12" borderId="11" xfId="0" applyNumberFormat="1" applyFont="1" applyFill="1" applyBorder="1" applyAlignment="1">
      <alignment horizontal="center" vertical="center" wrapText="1"/>
    </xf>
    <xf numFmtId="15" fontId="3" fillId="12" borderId="23" xfId="0" applyNumberFormat="1" applyFont="1" applyFill="1" applyBorder="1" applyAlignment="1">
      <alignment horizontal="center" vertical="center" wrapText="1"/>
    </xf>
    <xf numFmtId="15" fontId="3" fillId="12" borderId="11" xfId="0" applyNumberFormat="1" applyFont="1" applyFill="1" applyBorder="1" applyAlignment="1">
      <alignment horizontal="center" vertical="top" wrapText="1"/>
    </xf>
    <xf numFmtId="15" fontId="3" fillId="12" borderId="23" xfId="0" applyNumberFormat="1" applyFont="1" applyFill="1" applyBorder="1" applyAlignment="1">
      <alignment horizontal="center" vertical="top" wrapText="1"/>
    </xf>
    <xf numFmtId="15" fontId="3" fillId="12" borderId="24" xfId="0" applyNumberFormat="1" applyFont="1" applyFill="1" applyBorder="1" applyAlignment="1">
      <alignment horizontal="center" vertical="top"/>
    </xf>
    <xf numFmtId="165" fontId="21" fillId="9" borderId="24" xfId="2" applyNumberFormat="1" applyFont="1" applyFill="1" applyBorder="1" applyAlignment="1">
      <alignment horizontal="center" vertical="top"/>
    </xf>
    <xf numFmtId="165" fontId="21" fillId="9" borderId="11" xfId="2" applyNumberFormat="1" applyFont="1" applyFill="1" applyBorder="1" applyAlignment="1">
      <alignment horizontal="center" vertical="top"/>
    </xf>
    <xf numFmtId="165" fontId="21" fillId="9" borderId="23" xfId="2" applyNumberFormat="1" applyFont="1" applyFill="1" applyBorder="1" applyAlignment="1">
      <alignment horizontal="center" vertical="top"/>
    </xf>
    <xf numFmtId="0" fontId="21" fillId="9" borderId="24" xfId="0" applyFont="1" applyFill="1" applyBorder="1" applyAlignment="1">
      <alignment horizontal="center" vertical="top"/>
    </xf>
    <xf numFmtId="0" fontId="21" fillId="9" borderId="11" xfId="0" applyFont="1" applyFill="1" applyBorder="1" applyAlignment="1">
      <alignment horizontal="center" vertical="top"/>
    </xf>
    <xf numFmtId="0" fontId="21" fillId="9" borderId="23" xfId="0" applyFont="1" applyFill="1" applyBorder="1" applyAlignment="1">
      <alignment horizontal="center" vertical="top"/>
    </xf>
    <xf numFmtId="167" fontId="3" fillId="12" borderId="24" xfId="2" applyNumberFormat="1" applyFont="1" applyFill="1" applyBorder="1" applyAlignment="1">
      <alignment horizontal="center" vertical="center"/>
    </xf>
    <xf numFmtId="167" fontId="3" fillId="12" borderId="11" xfId="2" applyNumberFormat="1" applyFont="1" applyFill="1" applyBorder="1" applyAlignment="1">
      <alignment horizontal="center" vertical="center"/>
    </xf>
    <xf numFmtId="167" fontId="3" fillId="12" borderId="23" xfId="2" applyNumberFormat="1" applyFont="1" applyFill="1" applyBorder="1" applyAlignment="1">
      <alignment horizontal="center" vertical="center"/>
    </xf>
    <xf numFmtId="167" fontId="3" fillId="12" borderId="24" xfId="0" applyNumberFormat="1" applyFont="1" applyFill="1" applyBorder="1" applyAlignment="1">
      <alignment horizontal="center" vertical="center"/>
    </xf>
    <xf numFmtId="167" fontId="3" fillId="12" borderId="11" xfId="0" applyNumberFormat="1" applyFont="1" applyFill="1" applyBorder="1" applyAlignment="1">
      <alignment horizontal="center" vertical="center"/>
    </xf>
    <xf numFmtId="167" fontId="3" fillId="12" borderId="23" xfId="0" applyNumberFormat="1" applyFont="1" applyFill="1" applyBorder="1" applyAlignment="1">
      <alignment horizontal="center" vertical="center"/>
    </xf>
    <xf numFmtId="49" fontId="3" fillId="12" borderId="24" xfId="0" applyNumberFormat="1" applyFont="1" applyFill="1" applyBorder="1" applyAlignment="1">
      <alignment horizontal="center" vertical="center" wrapText="1"/>
    </xf>
    <xf numFmtId="49" fontId="3" fillId="12" borderId="11" xfId="0" applyNumberFormat="1" applyFont="1" applyFill="1" applyBorder="1" applyAlignment="1">
      <alignment horizontal="center" vertical="center" wrapText="1"/>
    </xf>
    <xf numFmtId="49" fontId="3" fillId="12" borderId="23" xfId="0" applyNumberFormat="1" applyFont="1" applyFill="1" applyBorder="1" applyAlignment="1">
      <alignment horizontal="center" vertical="center" wrapText="1"/>
    </xf>
    <xf numFmtId="49" fontId="21" fillId="9" borderId="24" xfId="0" applyNumberFormat="1" applyFont="1" applyFill="1" applyBorder="1" applyAlignment="1">
      <alignment horizontal="center" vertical="top"/>
    </xf>
    <xf numFmtId="49" fontId="21" fillId="9" borderId="11" xfId="0" applyNumberFormat="1" applyFont="1" applyFill="1" applyBorder="1" applyAlignment="1">
      <alignment horizontal="center" vertical="top"/>
    </xf>
    <xf numFmtId="49" fontId="21" fillId="9" borderId="23" xfId="0" applyNumberFormat="1" applyFont="1" applyFill="1" applyBorder="1" applyAlignment="1">
      <alignment horizontal="center" vertical="top"/>
    </xf>
    <xf numFmtId="49" fontId="31" fillId="9" borderId="24" xfId="0" applyNumberFormat="1" applyFont="1" applyFill="1" applyBorder="1" applyAlignment="1">
      <alignment horizontal="center" vertical="top"/>
    </xf>
    <xf numFmtId="49" fontId="31" fillId="9" borderId="11" xfId="0" applyNumberFormat="1" applyFont="1" applyFill="1" applyBorder="1" applyAlignment="1">
      <alignment horizontal="center" vertical="top"/>
    </xf>
    <xf numFmtId="49" fontId="31" fillId="9" borderId="23" xfId="0" applyNumberFormat="1" applyFont="1" applyFill="1" applyBorder="1" applyAlignment="1">
      <alignment horizontal="center" vertical="top"/>
    </xf>
    <xf numFmtId="3" fontId="3" fillId="12" borderId="24" xfId="0" applyNumberFormat="1" applyFont="1" applyFill="1" applyBorder="1" applyAlignment="1">
      <alignment horizontal="center" vertical="center" wrapText="1"/>
    </xf>
    <xf numFmtId="3" fontId="3" fillId="12" borderId="11" xfId="0" applyNumberFormat="1" applyFont="1" applyFill="1" applyBorder="1" applyAlignment="1">
      <alignment horizontal="center" vertical="center" wrapText="1"/>
    </xf>
    <xf numFmtId="3" fontId="3" fillId="12" borderId="23" xfId="0" applyNumberFormat="1" applyFont="1" applyFill="1" applyBorder="1" applyAlignment="1">
      <alignment horizontal="center" vertical="center" wrapText="1"/>
    </xf>
    <xf numFmtId="49" fontId="3" fillId="11" borderId="24" xfId="0" applyNumberFormat="1" applyFont="1" applyFill="1" applyBorder="1" applyAlignment="1">
      <alignment horizontal="center" vertical="center" wrapText="1"/>
    </xf>
    <xf numFmtId="49" fontId="3" fillId="11" borderId="11" xfId="0" applyNumberFormat="1" applyFont="1" applyFill="1" applyBorder="1" applyAlignment="1">
      <alignment horizontal="center" vertical="center" wrapText="1"/>
    </xf>
    <xf numFmtId="49" fontId="3" fillId="11" borderId="23" xfId="0" applyNumberFormat="1" applyFont="1" applyFill="1" applyBorder="1" applyAlignment="1">
      <alignment horizontal="center" vertical="center" wrapText="1"/>
    </xf>
    <xf numFmtId="3" fontId="3" fillId="11" borderId="24" xfId="0" applyNumberFormat="1" applyFont="1" applyFill="1" applyBorder="1" applyAlignment="1">
      <alignment horizontal="center" vertical="center" wrapText="1"/>
    </xf>
    <xf numFmtId="3" fontId="3" fillId="11" borderId="11" xfId="0" applyNumberFormat="1" applyFont="1" applyFill="1" applyBorder="1" applyAlignment="1">
      <alignment horizontal="center" vertical="center" wrapText="1"/>
    </xf>
    <xf numFmtId="3" fontId="3" fillId="11" borderId="23" xfId="0" applyNumberFormat="1" applyFont="1" applyFill="1" applyBorder="1" applyAlignment="1">
      <alignment horizontal="center" vertical="center" wrapText="1"/>
    </xf>
    <xf numFmtId="49" fontId="3" fillId="19" borderId="24" xfId="0" applyNumberFormat="1" applyFont="1" applyFill="1" applyBorder="1" applyAlignment="1">
      <alignment horizontal="center" vertical="center" wrapText="1"/>
    </xf>
    <xf numFmtId="49" fontId="3" fillId="19" borderId="11" xfId="0" applyNumberFormat="1" applyFont="1" applyFill="1" applyBorder="1" applyAlignment="1">
      <alignment horizontal="center" vertical="center" wrapText="1"/>
    </xf>
    <xf numFmtId="49" fontId="3" fillId="19" borderId="23" xfId="0" applyNumberFormat="1" applyFont="1" applyFill="1" applyBorder="1" applyAlignment="1">
      <alignment horizontal="center" vertical="center" wrapText="1"/>
    </xf>
    <xf numFmtId="49" fontId="3" fillId="11" borderId="24" xfId="0" applyNumberFormat="1" applyFont="1" applyFill="1" applyBorder="1" applyAlignment="1">
      <alignment horizontal="center" vertical="top" wrapText="1"/>
    </xf>
    <xf numFmtId="49" fontId="3" fillId="11" borderId="11" xfId="0" applyNumberFormat="1" applyFont="1" applyFill="1" applyBorder="1" applyAlignment="1">
      <alignment horizontal="center" vertical="top" wrapText="1"/>
    </xf>
    <xf numFmtId="49" fontId="3" fillId="11" borderId="23" xfId="0" applyNumberFormat="1" applyFont="1" applyFill="1" applyBorder="1" applyAlignment="1">
      <alignment horizontal="center" vertical="top" wrapText="1"/>
    </xf>
    <xf numFmtId="4" fontId="3" fillId="10" borderId="26" xfId="0" applyNumberFormat="1" applyFont="1" applyFill="1" applyBorder="1" applyAlignment="1">
      <alignment horizontal="center" vertical="center"/>
    </xf>
    <xf numFmtId="4" fontId="3" fillId="10" borderId="31" xfId="0" applyNumberFormat="1" applyFont="1" applyFill="1" applyBorder="1" applyAlignment="1">
      <alignment horizontal="center" vertical="center"/>
    </xf>
    <xf numFmtId="15" fontId="3" fillId="10" borderId="11" xfId="0" applyNumberFormat="1" applyFont="1" applyFill="1" applyBorder="1" applyAlignment="1">
      <alignment horizontal="center" vertical="top"/>
    </xf>
    <xf numFmtId="15" fontId="3" fillId="10" borderId="23" xfId="0" applyNumberFormat="1" applyFont="1" applyFill="1" applyBorder="1" applyAlignment="1">
      <alignment horizontal="center" vertical="top"/>
    </xf>
    <xf numFmtId="2" fontId="3" fillId="10" borderId="27" xfId="0" applyNumberFormat="1" applyFont="1" applyFill="1" applyBorder="1" applyAlignment="1">
      <alignment horizontal="right" vertical="center"/>
    </xf>
    <xf numFmtId="2" fontId="3" fillId="10" borderId="30" xfId="0" applyNumberFormat="1" applyFont="1" applyFill="1" applyBorder="1" applyAlignment="1">
      <alignment horizontal="right" vertical="center"/>
    </xf>
    <xf numFmtId="171" fontId="3" fillId="10" borderId="11" xfId="0" applyNumberFormat="1" applyFont="1" applyFill="1" applyBorder="1" applyAlignment="1">
      <alignment horizontal="center" vertical="center"/>
    </xf>
    <xf numFmtId="171" fontId="3" fillId="10" borderId="23" xfId="0" applyNumberFormat="1" applyFont="1" applyFill="1" applyBorder="1" applyAlignment="1">
      <alignment horizontal="center" vertical="center"/>
    </xf>
    <xf numFmtId="2" fontId="3" fillId="10" borderId="26" xfId="0" applyNumberFormat="1" applyFont="1" applyFill="1" applyBorder="1" applyAlignment="1">
      <alignment horizontal="center" vertical="center"/>
    </xf>
    <xf numFmtId="2" fontId="3" fillId="10" borderId="31" xfId="0" applyNumberFormat="1" applyFont="1" applyFill="1" applyBorder="1" applyAlignment="1">
      <alignment horizontal="center" vertical="center"/>
    </xf>
    <xf numFmtId="171" fontId="3" fillId="11" borderId="11" xfId="0" applyNumberFormat="1" applyFont="1" applyFill="1" applyBorder="1" applyAlignment="1">
      <alignment horizontal="center" vertical="center"/>
    </xf>
    <xf numFmtId="171" fontId="3" fillId="11" borderId="23" xfId="0" applyNumberFormat="1" applyFont="1" applyFill="1" applyBorder="1" applyAlignment="1">
      <alignment horizontal="center" vertical="center"/>
    </xf>
    <xf numFmtId="2" fontId="3" fillId="10" borderId="11" xfId="0" applyNumberFormat="1" applyFont="1" applyFill="1" applyBorder="1" applyAlignment="1">
      <alignment horizontal="right" vertical="center"/>
    </xf>
    <xf numFmtId="2" fontId="3" fillId="10" borderId="23" xfId="0" applyNumberFormat="1" applyFont="1" applyFill="1" applyBorder="1" applyAlignment="1">
      <alignment horizontal="right" vertical="center"/>
    </xf>
    <xf numFmtId="165" fontId="3" fillId="12" borderId="24" xfId="2" applyNumberFormat="1" applyFont="1" applyFill="1" applyBorder="1" applyAlignment="1">
      <alignment horizontal="center" vertical="center"/>
    </xf>
    <xf numFmtId="165" fontId="3" fillId="12" borderId="11" xfId="2" applyNumberFormat="1" applyFont="1" applyFill="1" applyBorder="1" applyAlignment="1">
      <alignment horizontal="center" vertical="center"/>
    </xf>
    <xf numFmtId="165" fontId="3" fillId="12" borderId="23" xfId="2" applyNumberFormat="1" applyFont="1" applyFill="1" applyBorder="1" applyAlignment="1">
      <alignment horizontal="center" vertical="center"/>
    </xf>
    <xf numFmtId="0" fontId="41" fillId="0" borderId="0" xfId="0" applyFont="1" applyFill="1" applyBorder="1" applyAlignment="1">
      <alignment horizontal="center" vertical="center" wrapText="1"/>
    </xf>
    <xf numFmtId="49" fontId="21" fillId="0" borderId="24" xfId="0" applyNumberFormat="1" applyFont="1" applyFill="1" applyBorder="1" applyAlignment="1">
      <alignment horizontal="left" vertical="top" wrapText="1"/>
    </xf>
    <xf numFmtId="49" fontId="21" fillId="0" borderId="11" xfId="0" applyNumberFormat="1" applyFont="1" applyFill="1" applyBorder="1" applyAlignment="1">
      <alignment horizontal="left" vertical="top" wrapText="1"/>
    </xf>
    <xf numFmtId="49" fontId="21" fillId="0" borderId="23" xfId="0" applyNumberFormat="1" applyFont="1" applyFill="1" applyBorder="1" applyAlignment="1">
      <alignment horizontal="left" vertical="top" wrapText="1"/>
    </xf>
    <xf numFmtId="0" fontId="12" fillId="6" borderId="0" xfId="0" applyFont="1" applyFill="1" applyBorder="1" applyAlignment="1">
      <alignment horizontal="left" vertical="top" wrapText="1"/>
    </xf>
    <xf numFmtId="0" fontId="4" fillId="12" borderId="24" xfId="0" applyFont="1" applyFill="1" applyBorder="1" applyAlignment="1">
      <alignment horizontal="center" vertical="top" wrapText="1"/>
    </xf>
    <xf numFmtId="0" fontId="4" fillId="12" borderId="11" xfId="0" applyFont="1" applyFill="1" applyBorder="1" applyAlignment="1">
      <alignment horizontal="center" vertical="top" wrapText="1"/>
    </xf>
    <xf numFmtId="0" fontId="4" fillId="12" borderId="23" xfId="0" applyFont="1" applyFill="1" applyBorder="1" applyAlignment="1">
      <alignment horizontal="center" vertical="top" wrapText="1"/>
    </xf>
    <xf numFmtId="0" fontId="45" fillId="12" borderId="24" xfId="3" applyFont="1" applyFill="1" applyBorder="1" applyAlignment="1">
      <alignment horizontal="center" vertical="center" wrapText="1"/>
    </xf>
    <xf numFmtId="0" fontId="45" fillId="12" borderId="11" xfId="3" applyFont="1" applyFill="1" applyBorder="1" applyAlignment="1">
      <alignment horizontal="center" vertical="center" wrapText="1"/>
    </xf>
    <xf numFmtId="0" fontId="45" fillId="12" borderId="23" xfId="3" applyFont="1" applyFill="1" applyBorder="1" applyAlignment="1">
      <alignment horizontal="center" vertical="center" wrapText="1"/>
    </xf>
    <xf numFmtId="0" fontId="3" fillId="12" borderId="24" xfId="18" applyFont="1" applyFill="1" applyBorder="1" applyAlignment="1">
      <alignment horizontal="center" vertical="top" wrapText="1" readingOrder="1"/>
    </xf>
    <xf numFmtId="0" fontId="3" fillId="12" borderId="11" xfId="18" applyFont="1" applyFill="1" applyBorder="1" applyAlignment="1">
      <alignment horizontal="center" vertical="top" wrapText="1" readingOrder="1"/>
    </xf>
    <xf numFmtId="0" fontId="3" fillId="12" borderId="23" xfId="18" applyFont="1" applyFill="1" applyBorder="1" applyAlignment="1">
      <alignment horizontal="center" vertical="top" wrapText="1" readingOrder="1"/>
    </xf>
    <xf numFmtId="9" fontId="3" fillId="11" borderId="24" xfId="0" applyNumberFormat="1" applyFont="1" applyFill="1" applyBorder="1" applyAlignment="1">
      <alignment horizontal="center" vertical="center"/>
    </xf>
    <xf numFmtId="4" fontId="3" fillId="10" borderId="11" xfId="2" applyNumberFormat="1" applyFont="1" applyFill="1" applyBorder="1" applyAlignment="1">
      <alignment horizontal="center" vertical="center"/>
    </xf>
    <xf numFmtId="49" fontId="3" fillId="12" borderId="24" xfId="0" applyNumberFormat="1" applyFont="1" applyFill="1" applyBorder="1" applyAlignment="1">
      <alignment vertical="top" wrapText="1"/>
    </xf>
    <xf numFmtId="49" fontId="3" fillId="12" borderId="11" xfId="0" applyNumberFormat="1" applyFont="1" applyFill="1" applyBorder="1" applyAlignment="1">
      <alignment vertical="top" wrapText="1"/>
    </xf>
    <xf numFmtId="49" fontId="3" fillId="12" borderId="23" xfId="0" applyNumberFormat="1" applyFont="1" applyFill="1" applyBorder="1" applyAlignment="1">
      <alignment vertical="top" wrapText="1"/>
    </xf>
    <xf numFmtId="9" fontId="3" fillId="0" borderId="24" xfId="0" applyNumberFormat="1" applyFont="1" applyFill="1" applyBorder="1" applyAlignment="1">
      <alignment horizontal="center" vertical="top"/>
    </xf>
    <xf numFmtId="9" fontId="3" fillId="12" borderId="24" xfId="0" applyNumberFormat="1" applyFont="1" applyFill="1" applyBorder="1" applyAlignment="1">
      <alignment horizontal="center" vertical="center"/>
    </xf>
    <xf numFmtId="49" fontId="3" fillId="12" borderId="24" xfId="0" applyNumberFormat="1" applyFont="1" applyFill="1" applyBorder="1" applyAlignment="1">
      <alignment horizontal="left" vertical="center" wrapText="1"/>
    </xf>
    <xf numFmtId="49" fontId="3" fillId="12" borderId="11" xfId="0" applyNumberFormat="1" applyFont="1" applyFill="1" applyBorder="1" applyAlignment="1">
      <alignment horizontal="left" vertical="center" wrapText="1"/>
    </xf>
    <xf numFmtId="49" fontId="3" fillId="12" borderId="23" xfId="0" applyNumberFormat="1" applyFont="1" applyFill="1" applyBorder="1" applyAlignment="1">
      <alignment horizontal="left" vertical="center" wrapText="1"/>
    </xf>
    <xf numFmtId="15" fontId="3" fillId="12" borderId="24" xfId="0" applyNumberFormat="1" applyFont="1" applyFill="1" applyBorder="1" applyAlignment="1">
      <alignment horizontal="center" vertical="center"/>
    </xf>
    <xf numFmtId="15" fontId="3" fillId="12" borderId="11" xfId="0" applyNumberFormat="1" applyFont="1" applyFill="1" applyBorder="1" applyAlignment="1">
      <alignment horizontal="center" vertical="center"/>
    </xf>
    <xf numFmtId="15" fontId="3" fillId="12" borderId="23" xfId="0" applyNumberFormat="1" applyFont="1" applyFill="1" applyBorder="1" applyAlignment="1">
      <alignment horizontal="center" vertical="center"/>
    </xf>
    <xf numFmtId="9" fontId="3" fillId="12" borderId="11" xfId="0" applyNumberFormat="1" applyFont="1" applyFill="1" applyBorder="1" applyAlignment="1">
      <alignment horizontal="center" vertical="center"/>
    </xf>
    <xf numFmtId="9" fontId="3" fillId="12" borderId="23" xfId="0" applyNumberFormat="1" applyFont="1" applyFill="1" applyBorder="1" applyAlignment="1">
      <alignment horizontal="center" vertical="center"/>
    </xf>
    <xf numFmtId="15" fontId="3" fillId="11" borderId="24" xfId="0" applyNumberFormat="1" applyFont="1" applyFill="1" applyBorder="1" applyAlignment="1">
      <alignment horizontal="right" vertical="center" wrapText="1"/>
    </xf>
    <xf numFmtId="15" fontId="3" fillId="11" borderId="11" xfId="0" applyNumberFormat="1" applyFont="1" applyFill="1" applyBorder="1" applyAlignment="1">
      <alignment horizontal="right" vertical="center" wrapText="1"/>
    </xf>
    <xf numFmtId="15" fontId="3" fillId="11" borderId="23" xfId="0" applyNumberFormat="1" applyFont="1" applyFill="1" applyBorder="1" applyAlignment="1">
      <alignment horizontal="right" vertical="center" wrapText="1"/>
    </xf>
    <xf numFmtId="49" fontId="3" fillId="0" borderId="24"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167" fontId="3" fillId="0" borderId="24" xfId="0" applyNumberFormat="1" applyFont="1" applyFill="1" applyBorder="1" applyAlignment="1">
      <alignment horizontal="center" vertical="top"/>
    </xf>
    <xf numFmtId="167" fontId="3" fillId="0" borderId="11" xfId="0" applyNumberFormat="1" applyFont="1" applyFill="1" applyBorder="1" applyAlignment="1">
      <alignment horizontal="center" vertical="top"/>
    </xf>
    <xf numFmtId="167" fontId="3" fillId="0" borderId="23" xfId="0" applyNumberFormat="1" applyFont="1" applyFill="1" applyBorder="1" applyAlignment="1">
      <alignment horizontal="center" vertical="top"/>
    </xf>
    <xf numFmtId="0" fontId="3" fillId="10" borderId="11" xfId="0" applyNumberFormat="1" applyFont="1" applyFill="1" applyBorder="1" applyAlignment="1">
      <alignment horizontal="right" vertical="center"/>
    </xf>
    <xf numFmtId="0" fontId="3" fillId="10" borderId="23" xfId="0" applyNumberFormat="1" applyFont="1" applyFill="1" applyBorder="1" applyAlignment="1">
      <alignment horizontal="right" vertical="center"/>
    </xf>
    <xf numFmtId="4" fontId="3" fillId="10" borderId="27" xfId="0" applyNumberFormat="1" applyFont="1" applyFill="1" applyBorder="1" applyAlignment="1">
      <alignment horizontal="right" vertical="center"/>
    </xf>
    <xf numFmtId="4" fontId="3" fillId="10" borderId="30" xfId="0" applyNumberFormat="1" applyFont="1" applyFill="1" applyBorder="1" applyAlignment="1">
      <alignment horizontal="right" vertical="center"/>
    </xf>
    <xf numFmtId="0" fontId="3" fillId="10" borderId="30" xfId="0" applyNumberFormat="1" applyFont="1" applyFill="1" applyBorder="1" applyAlignment="1">
      <alignment horizontal="right" vertical="center"/>
    </xf>
    <xf numFmtId="9" fontId="3" fillId="9" borderId="24" xfId="0" applyNumberFormat="1" applyFont="1" applyFill="1" applyBorder="1" applyAlignment="1" applyProtection="1">
      <alignment horizontal="center" vertical="center"/>
      <protection locked="0"/>
    </xf>
    <xf numFmtId="9" fontId="3" fillId="9" borderId="11" xfId="0" applyNumberFormat="1" applyFont="1" applyFill="1" applyBorder="1" applyAlignment="1" applyProtection="1">
      <alignment horizontal="center" vertical="center"/>
      <protection locked="0"/>
    </xf>
    <xf numFmtId="9" fontId="3" fillId="9" borderId="23" xfId="0" applyNumberFormat="1" applyFont="1" applyFill="1" applyBorder="1" applyAlignment="1" applyProtection="1">
      <alignment horizontal="center" vertical="center"/>
      <protection locked="0"/>
    </xf>
    <xf numFmtId="9" fontId="3" fillId="9" borderId="24"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23" xfId="0" applyNumberFormat="1" applyFont="1" applyFill="1" applyBorder="1" applyAlignment="1">
      <alignment horizontal="center" vertical="center" wrapText="1"/>
    </xf>
    <xf numFmtId="3" fontId="21" fillId="9" borderId="24" xfId="0" applyNumberFormat="1" applyFont="1" applyFill="1" applyBorder="1" applyAlignment="1">
      <alignment horizontal="center" vertical="center" wrapText="1"/>
    </xf>
    <xf numFmtId="3" fontId="21" fillId="9" borderId="11" xfId="0" applyNumberFormat="1" applyFont="1" applyFill="1" applyBorder="1" applyAlignment="1">
      <alignment horizontal="center" vertical="center" wrapText="1"/>
    </xf>
    <xf numFmtId="3" fontId="21" fillId="9" borderId="23" xfId="0" applyNumberFormat="1" applyFont="1" applyFill="1" applyBorder="1" applyAlignment="1">
      <alignment horizontal="center" vertical="center" wrapText="1"/>
    </xf>
    <xf numFmtId="49" fontId="21" fillId="9" borderId="24" xfId="0" applyNumberFormat="1" applyFont="1" applyFill="1" applyBorder="1" applyAlignment="1">
      <alignment horizontal="center" vertical="center" wrapText="1"/>
    </xf>
    <xf numFmtId="49" fontId="21" fillId="9" borderId="11" xfId="0" applyNumberFormat="1" applyFont="1" applyFill="1" applyBorder="1" applyAlignment="1">
      <alignment horizontal="center" vertical="center" wrapText="1"/>
    </xf>
    <xf numFmtId="49" fontId="21" fillId="9" borderId="23" xfId="0" applyNumberFormat="1" applyFont="1" applyFill="1" applyBorder="1" applyAlignment="1">
      <alignment horizontal="center" vertical="center"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center" wrapText="1"/>
    </xf>
    <xf numFmtId="4" fontId="8" fillId="0" borderId="0" xfId="2" applyNumberFormat="1" applyFont="1" applyFill="1" applyBorder="1" applyAlignment="1">
      <alignment horizontal="left" vertical="center"/>
    </xf>
    <xf numFmtId="4" fontId="3" fillId="10" borderId="24" xfId="0" applyNumberFormat="1" applyFont="1" applyFill="1" applyBorder="1" applyAlignment="1">
      <alignment horizontal="center" vertical="center"/>
    </xf>
    <xf numFmtId="49" fontId="3" fillId="9" borderId="24" xfId="0" applyNumberFormat="1" applyFont="1" applyFill="1" applyBorder="1" applyAlignment="1">
      <alignment horizontal="left" vertical="center" wrapText="1"/>
    </xf>
    <xf numFmtId="49" fontId="3" fillId="9" borderId="11" xfId="0" applyNumberFormat="1" applyFont="1" applyFill="1" applyBorder="1" applyAlignment="1">
      <alignment horizontal="left" vertical="center" wrapText="1"/>
    </xf>
    <xf numFmtId="49" fontId="3" fillId="9" borderId="23" xfId="0" applyNumberFormat="1" applyFont="1" applyFill="1" applyBorder="1" applyAlignment="1">
      <alignment horizontal="left" vertical="center" wrapText="1"/>
    </xf>
    <xf numFmtId="43" fontId="3" fillId="10" borderId="11" xfId="0" applyNumberFormat="1" applyFont="1" applyFill="1" applyBorder="1" applyAlignment="1">
      <alignment horizontal="center" vertical="center"/>
    </xf>
    <xf numFmtId="43" fontId="3" fillId="10" borderId="23" xfId="0" applyNumberFormat="1" applyFont="1" applyFill="1" applyBorder="1" applyAlignment="1">
      <alignment horizontal="center" vertical="center"/>
    </xf>
    <xf numFmtId="0" fontId="3" fillId="10" borderId="11" xfId="0" applyFont="1" applyFill="1" applyBorder="1" applyAlignment="1">
      <alignment horizontal="center" vertical="center"/>
    </xf>
    <xf numFmtId="0" fontId="3" fillId="10" borderId="23" xfId="0" applyFont="1" applyFill="1" applyBorder="1" applyAlignment="1">
      <alignment horizontal="center" vertical="center"/>
    </xf>
    <xf numFmtId="167" fontId="21" fillId="9" borderId="24" xfId="2" applyNumberFormat="1" applyFont="1" applyFill="1" applyBorder="1" applyAlignment="1">
      <alignment horizontal="center" vertical="center"/>
    </xf>
    <xf numFmtId="167" fontId="21" fillId="9" borderId="11" xfId="2" applyNumberFormat="1" applyFont="1" applyFill="1" applyBorder="1" applyAlignment="1">
      <alignment horizontal="center" vertical="center"/>
    </xf>
    <xf numFmtId="167" fontId="21" fillId="9" borderId="23" xfId="2" applyNumberFormat="1" applyFont="1" applyFill="1" applyBorder="1" applyAlignment="1">
      <alignment horizontal="center" vertical="center"/>
    </xf>
    <xf numFmtId="0" fontId="3" fillId="10" borderId="11" xfId="0" applyFont="1" applyFill="1" applyBorder="1" applyAlignment="1">
      <alignment horizontal="right" vertical="center"/>
    </xf>
    <xf numFmtId="0" fontId="3" fillId="10" borderId="23" xfId="0" applyFont="1" applyFill="1" applyBorder="1" applyAlignment="1">
      <alignment horizontal="right" vertical="center"/>
    </xf>
    <xf numFmtId="0" fontId="12" fillId="0" borderId="0" xfId="0" applyFont="1" applyFill="1" applyBorder="1" applyAlignment="1">
      <alignment horizontal="center" vertical="top" wrapText="1"/>
    </xf>
    <xf numFmtId="0" fontId="3" fillId="0" borderId="12" xfId="0" applyFont="1" applyFill="1" applyBorder="1" applyAlignment="1">
      <alignment horizontal="center" vertical="top"/>
    </xf>
    <xf numFmtId="171" fontId="3" fillId="11" borderId="24" xfId="0" applyNumberFormat="1" applyFont="1" applyFill="1" applyBorder="1" applyAlignment="1">
      <alignment horizontal="center" vertical="center"/>
    </xf>
    <xf numFmtId="43" fontId="3" fillId="11" borderId="11" xfId="0" applyNumberFormat="1" applyFont="1" applyFill="1" applyBorder="1" applyAlignment="1">
      <alignment horizontal="center" vertical="center"/>
    </xf>
    <xf numFmtId="43" fontId="3" fillId="11" borderId="23" xfId="0" applyNumberFormat="1" applyFont="1" applyFill="1" applyBorder="1" applyAlignment="1">
      <alignment horizontal="center" vertical="center"/>
    </xf>
    <xf numFmtId="15" fontId="1" fillId="0" borderId="24" xfId="0" applyNumberFormat="1" applyFont="1" applyFill="1" applyBorder="1" applyAlignment="1">
      <alignment horizontal="center" vertical="top" wrapText="1"/>
    </xf>
    <xf numFmtId="15" fontId="1" fillId="0" borderId="11" xfId="0" applyNumberFormat="1" applyFont="1" applyFill="1" applyBorder="1" applyAlignment="1">
      <alignment horizontal="center" vertical="top" wrapText="1"/>
    </xf>
    <xf numFmtId="15" fontId="1" fillId="0" borderId="23" xfId="0" applyNumberFormat="1" applyFont="1" applyFill="1" applyBorder="1" applyAlignment="1">
      <alignment horizontal="center" vertical="top" wrapText="1"/>
    </xf>
    <xf numFmtId="2" fontId="1" fillId="0" borderId="24" xfId="0" applyNumberFormat="1" applyFont="1" applyFill="1" applyBorder="1" applyAlignment="1">
      <alignment horizontal="center" vertical="top"/>
    </xf>
    <xf numFmtId="2" fontId="1" fillId="0" borderId="11" xfId="0" applyNumberFormat="1" applyFont="1" applyFill="1" applyBorder="1" applyAlignment="1">
      <alignment horizontal="center" vertical="top"/>
    </xf>
    <xf numFmtId="2" fontId="1" fillId="0" borderId="23" xfId="0" applyNumberFormat="1" applyFont="1" applyFill="1" applyBorder="1" applyAlignment="1">
      <alignment horizontal="center" vertical="top"/>
    </xf>
    <xf numFmtId="9" fontId="1" fillId="0" borderId="12" xfId="0" applyNumberFormat="1" applyFont="1" applyFill="1" applyBorder="1" applyAlignment="1">
      <alignment horizontal="center" vertical="center" wrapText="1"/>
    </xf>
    <xf numFmtId="15" fontId="1" fillId="0" borderId="12" xfId="0" applyNumberFormat="1" applyFont="1" applyFill="1" applyBorder="1" applyAlignment="1">
      <alignment horizontal="center" vertical="center" wrapText="1"/>
    </xf>
    <xf numFmtId="43" fontId="1" fillId="0" borderId="24" xfId="0" applyNumberFormat="1" applyFont="1" applyFill="1" applyBorder="1" applyAlignment="1">
      <alignment horizontal="center" vertical="center"/>
    </xf>
    <xf numFmtId="43" fontId="1" fillId="0" borderId="11" xfId="0" applyNumberFormat="1" applyFont="1" applyFill="1" applyBorder="1" applyAlignment="1">
      <alignment horizontal="center" vertical="center"/>
    </xf>
    <xf numFmtId="43" fontId="1" fillId="0" borderId="23" xfId="0" applyNumberFormat="1" applyFont="1" applyFill="1" applyBorder="1" applyAlignment="1">
      <alignment horizontal="center" vertical="center"/>
    </xf>
    <xf numFmtId="2" fontId="1" fillId="0" borderId="24" xfId="0" applyNumberFormat="1" applyFont="1" applyFill="1" applyBorder="1" applyAlignment="1">
      <alignment horizontal="center" vertical="center"/>
    </xf>
    <xf numFmtId="2" fontId="1" fillId="0" borderId="11" xfId="0" applyNumberFormat="1" applyFont="1" applyFill="1" applyBorder="1" applyAlignment="1">
      <alignment horizontal="center" vertical="center"/>
    </xf>
    <xf numFmtId="2" fontId="1" fillId="0" borderId="23" xfId="0" applyNumberFormat="1" applyFont="1" applyFill="1" applyBorder="1" applyAlignment="1">
      <alignment horizontal="center" vertical="center"/>
    </xf>
    <xf numFmtId="0" fontId="1" fillId="11" borderId="28" xfId="0" applyFont="1" applyFill="1" applyBorder="1" applyAlignment="1">
      <alignment horizontal="center" vertical="center" wrapText="1"/>
    </xf>
    <xf numFmtId="0" fontId="1" fillId="11" borderId="26" xfId="0" applyFont="1" applyFill="1" applyBorder="1"/>
    <xf numFmtId="0" fontId="1" fillId="11" borderId="31" xfId="0" applyFont="1" applyFill="1" applyBorder="1"/>
    <xf numFmtId="1" fontId="1" fillId="11" borderId="24" xfId="0" applyNumberFormat="1" applyFont="1" applyFill="1" applyBorder="1" applyAlignment="1">
      <alignment horizontal="center" vertical="center"/>
    </xf>
    <xf numFmtId="1" fontId="1" fillId="11" borderId="11" xfId="0" applyNumberFormat="1" applyFont="1" applyFill="1" applyBorder="1" applyAlignment="1">
      <alignment horizontal="center" vertical="center"/>
    </xf>
    <xf numFmtId="1" fontId="1" fillId="11" borderId="23" xfId="0" applyNumberFormat="1" applyFont="1" applyFill="1" applyBorder="1" applyAlignment="1">
      <alignment horizontal="center" vertical="center"/>
    </xf>
    <xf numFmtId="9" fontId="1" fillId="0" borderId="11" xfId="0" applyNumberFormat="1" applyFont="1" applyFill="1" applyBorder="1" applyAlignment="1">
      <alignment horizontal="center" vertical="center" wrapText="1"/>
    </xf>
    <xf numFmtId="9" fontId="1" fillId="0" borderId="23" xfId="0" applyNumberFormat="1" applyFont="1" applyFill="1" applyBorder="1" applyAlignment="1">
      <alignment horizontal="center" vertical="center" wrapText="1"/>
    </xf>
    <xf numFmtId="1" fontId="1" fillId="0" borderId="24" xfId="0" applyNumberFormat="1" applyFont="1" applyFill="1" applyBorder="1" applyAlignment="1">
      <alignment horizontal="center" vertical="center"/>
    </xf>
    <xf numFmtId="1" fontId="1" fillId="0" borderId="11" xfId="0" applyNumberFormat="1" applyFont="1" applyFill="1" applyBorder="1" applyAlignment="1">
      <alignment horizontal="center" vertical="center"/>
    </xf>
    <xf numFmtId="1" fontId="1" fillId="0" borderId="23" xfId="0" applyNumberFormat="1"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11" xfId="0" applyFont="1" applyFill="1" applyBorder="1" applyAlignment="1">
      <alignment horizontal="center" vertical="center" wrapText="1"/>
    </xf>
    <xf numFmtId="9" fontId="1" fillId="0" borderId="24" xfId="0" applyNumberFormat="1" applyFont="1" applyFill="1" applyBorder="1" applyAlignment="1">
      <alignment horizontal="center" vertical="center" wrapText="1"/>
    </xf>
    <xf numFmtId="49" fontId="27" fillId="9" borderId="24" xfId="0" applyNumberFormat="1" applyFont="1" applyFill="1" applyBorder="1" applyAlignment="1">
      <alignment horizontal="left" vertical="top" wrapText="1"/>
    </xf>
    <xf numFmtId="49" fontId="27" fillId="9" borderId="11" xfId="0" applyNumberFormat="1" applyFont="1" applyFill="1" applyBorder="1" applyAlignment="1">
      <alignment horizontal="left" vertical="top" wrapText="1"/>
    </xf>
    <xf numFmtId="49" fontId="27" fillId="9" borderId="23" xfId="0" applyNumberFormat="1" applyFont="1" applyFill="1" applyBorder="1" applyAlignment="1">
      <alignment horizontal="left" vertical="top" wrapText="1"/>
    </xf>
    <xf numFmtId="0" fontId="27" fillId="9" borderId="24" xfId="0" applyFont="1" applyFill="1" applyBorder="1" applyAlignment="1">
      <alignment horizontal="center" vertical="center"/>
    </xf>
    <xf numFmtId="0" fontId="27" fillId="9" borderId="11" xfId="0" applyFont="1" applyFill="1" applyBorder="1" applyAlignment="1">
      <alignment horizontal="center" vertical="center"/>
    </xf>
    <xf numFmtId="0" fontId="27" fillId="9" borderId="23" xfId="0" applyFont="1" applyFill="1" applyBorder="1" applyAlignment="1">
      <alignment horizontal="center" vertical="center"/>
    </xf>
    <xf numFmtId="49" fontId="1" fillId="0" borderId="12" xfId="0" applyNumberFormat="1" applyFont="1" applyFill="1" applyBorder="1" applyAlignment="1">
      <alignment horizontal="left" vertical="top" wrapText="1"/>
    </xf>
    <xf numFmtId="49" fontId="1" fillId="0" borderId="24" xfId="0" applyNumberFormat="1" applyFont="1" applyFill="1" applyBorder="1" applyAlignment="1">
      <alignment horizontal="left" vertical="top" wrapText="1"/>
    </xf>
    <xf numFmtId="49" fontId="1" fillId="0" borderId="23" xfId="0" applyNumberFormat="1" applyFont="1" applyFill="1" applyBorder="1" applyAlignment="1">
      <alignment horizontal="left" vertical="top" wrapText="1"/>
    </xf>
    <xf numFmtId="49" fontId="1" fillId="0" borderId="23"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12" borderId="24" xfId="0" applyNumberFormat="1" applyFont="1" applyFill="1" applyBorder="1" applyAlignment="1">
      <alignment horizontal="left" vertical="top" wrapText="1"/>
    </xf>
    <xf numFmtId="0" fontId="1" fillId="12" borderId="11" xfId="0" applyFont="1" applyFill="1" applyBorder="1"/>
    <xf numFmtId="0" fontId="1" fillId="12" borderId="23" xfId="0" applyFont="1" applyFill="1" applyBorder="1"/>
    <xf numFmtId="0" fontId="1" fillId="0" borderId="24"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23" xfId="0" applyFont="1" applyFill="1" applyBorder="1" applyAlignment="1">
      <alignment horizontal="center" vertical="center"/>
    </xf>
    <xf numFmtId="4" fontId="1" fillId="0" borderId="11"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165" fontId="1" fillId="0" borderId="24" xfId="2" applyNumberFormat="1" applyFont="1" applyFill="1" applyBorder="1" applyAlignment="1">
      <alignment horizontal="center" vertical="top"/>
    </xf>
    <xf numFmtId="165" fontId="1" fillId="0" borderId="11" xfId="2" applyNumberFormat="1" applyFont="1" applyFill="1" applyBorder="1" applyAlignment="1">
      <alignment horizontal="center" vertical="top"/>
    </xf>
    <xf numFmtId="165" fontId="1" fillId="0" borderId="23" xfId="2" applyNumberFormat="1" applyFont="1" applyFill="1" applyBorder="1" applyAlignment="1">
      <alignment horizontal="center" vertical="top"/>
    </xf>
    <xf numFmtId="0" fontId="1" fillId="0" borderId="12" xfId="0" applyFont="1" applyBorder="1" applyAlignment="1">
      <alignment horizontal="center" vertical="center"/>
    </xf>
    <xf numFmtId="49" fontId="1" fillId="12" borderId="11" xfId="0" applyNumberFormat="1" applyFont="1" applyFill="1" applyBorder="1" applyAlignment="1">
      <alignment horizontal="left" vertical="top" wrapText="1"/>
    </xf>
    <xf numFmtId="49" fontId="1" fillId="12" borderId="23" xfId="0" applyNumberFormat="1" applyFont="1" applyFill="1" applyBorder="1" applyAlignment="1">
      <alignment horizontal="left" vertical="top" wrapText="1"/>
    </xf>
    <xf numFmtId="3" fontId="27" fillId="9" borderId="24" xfId="0" applyNumberFormat="1" applyFont="1" applyFill="1" applyBorder="1" applyAlignment="1">
      <alignment horizontal="center" vertical="center" wrapText="1"/>
    </xf>
    <xf numFmtId="3" fontId="27" fillId="9" borderId="11" xfId="0" applyNumberFormat="1" applyFont="1" applyFill="1" applyBorder="1" applyAlignment="1">
      <alignment horizontal="center" vertical="center" wrapText="1"/>
    </xf>
    <xf numFmtId="3" fontId="27" fillId="9" borderId="23" xfId="0" applyNumberFormat="1" applyFont="1" applyFill="1" applyBorder="1" applyAlignment="1">
      <alignment horizontal="center" vertical="center" wrapText="1"/>
    </xf>
    <xf numFmtId="3" fontId="1" fillId="0" borderId="24" xfId="0" applyNumberFormat="1" applyFont="1" applyFill="1" applyBorder="1" applyAlignment="1">
      <alignment horizontal="center" vertical="center" wrapText="1"/>
    </xf>
    <xf numFmtId="3" fontId="1" fillId="0" borderId="11" xfId="0" applyNumberFormat="1" applyFont="1" applyFill="1" applyBorder="1" applyAlignment="1">
      <alignment horizontal="center" vertical="center" wrapText="1"/>
    </xf>
    <xf numFmtId="3" fontId="1" fillId="0" borderId="23" xfId="0" applyNumberFormat="1" applyFont="1" applyFill="1" applyBorder="1" applyAlignment="1">
      <alignment horizontal="center" vertical="center" wrapText="1"/>
    </xf>
    <xf numFmtId="165" fontId="27" fillId="9" borderId="24" xfId="2" applyNumberFormat="1" applyFont="1" applyFill="1" applyBorder="1" applyAlignment="1">
      <alignment horizontal="center" vertical="top"/>
    </xf>
    <xf numFmtId="165" fontId="27" fillId="9" borderId="11" xfId="2" applyNumberFormat="1" applyFont="1" applyFill="1" applyBorder="1" applyAlignment="1">
      <alignment horizontal="center" vertical="top"/>
    </xf>
    <xf numFmtId="165" fontId="27" fillId="9" borderId="23" xfId="2" applyNumberFormat="1" applyFont="1" applyFill="1" applyBorder="1" applyAlignment="1">
      <alignment horizontal="center" vertical="top"/>
    </xf>
    <xf numFmtId="0" fontId="27" fillId="9" borderId="24" xfId="0" applyFont="1" applyFill="1" applyBorder="1" applyAlignment="1">
      <alignment horizontal="center"/>
    </xf>
    <xf numFmtId="0" fontId="27" fillId="9" borderId="11" xfId="0" applyFont="1" applyFill="1" applyBorder="1" applyAlignment="1">
      <alignment horizontal="center"/>
    </xf>
    <xf numFmtId="0" fontId="27" fillId="9" borderId="23" xfId="0" applyFont="1" applyFill="1" applyBorder="1" applyAlignment="1">
      <alignment horizontal="center"/>
    </xf>
    <xf numFmtId="0" fontId="1" fillId="0" borderId="11" xfId="0" applyFont="1" applyBorder="1"/>
    <xf numFmtId="0" fontId="1" fillId="0" borderId="23" xfId="0" applyFont="1" applyBorder="1"/>
    <xf numFmtId="0" fontId="1" fillId="0" borderId="23" xfId="0" applyFont="1" applyBorder="1" applyAlignment="1">
      <alignment horizontal="center" vertical="center"/>
    </xf>
    <xf numFmtId="4" fontId="1" fillId="0" borderId="24" xfId="0" applyNumberFormat="1" applyFont="1" applyFill="1" applyBorder="1" applyAlignment="1">
      <alignment horizontal="center" vertical="center"/>
    </xf>
    <xf numFmtId="9" fontId="1" fillId="21" borderId="24" xfId="0" applyNumberFormat="1" applyFont="1" applyFill="1" applyBorder="1" applyAlignment="1">
      <alignment horizontal="center" vertical="center"/>
    </xf>
    <xf numFmtId="0" fontId="1" fillId="21" borderId="11" xfId="0" applyFont="1" applyFill="1" applyBorder="1" applyAlignment="1">
      <alignment horizontal="center" vertical="center"/>
    </xf>
    <xf numFmtId="0" fontId="1" fillId="21" borderId="23" xfId="0" applyFont="1" applyFill="1" applyBorder="1" applyAlignment="1">
      <alignment horizontal="center" vertical="center"/>
    </xf>
    <xf numFmtId="15" fontId="1" fillId="0" borderId="28" xfId="0" applyNumberFormat="1" applyFont="1" applyFill="1" applyBorder="1" applyAlignment="1">
      <alignment horizontal="center" vertical="center" wrapText="1"/>
    </xf>
    <xf numFmtId="15" fontId="1" fillId="0" borderId="26" xfId="0" applyNumberFormat="1" applyFont="1" applyFill="1" applyBorder="1" applyAlignment="1">
      <alignment horizontal="center" vertical="center" wrapText="1"/>
    </xf>
    <xf numFmtId="15" fontId="1" fillId="0" borderId="31" xfId="0" applyNumberFormat="1" applyFont="1" applyFill="1" applyBorder="1" applyAlignment="1">
      <alignment horizontal="center" vertical="center" wrapText="1"/>
    </xf>
    <xf numFmtId="15" fontId="1" fillId="0" borderId="11" xfId="0" applyNumberFormat="1" applyFont="1" applyFill="1" applyBorder="1" applyAlignment="1">
      <alignment horizontal="center" vertical="center" wrapText="1"/>
    </xf>
    <xf numFmtId="15" fontId="1" fillId="0" borderId="23" xfId="0" applyNumberFormat="1" applyFont="1" applyFill="1" applyBorder="1" applyAlignment="1">
      <alignment horizontal="center" vertical="center" wrapText="1"/>
    </xf>
    <xf numFmtId="15" fontId="1" fillId="0" borderId="24" xfId="0" applyNumberFormat="1" applyFont="1" applyFill="1" applyBorder="1" applyAlignment="1">
      <alignment horizontal="center" vertical="center" wrapText="1"/>
    </xf>
    <xf numFmtId="9" fontId="1" fillId="21" borderId="12" xfId="29" applyFont="1" applyFill="1" applyBorder="1" applyAlignment="1">
      <alignment horizontal="center" vertical="center"/>
    </xf>
    <xf numFmtId="15" fontId="1" fillId="9" borderId="28" xfId="0" applyNumberFormat="1" applyFont="1" applyFill="1" applyBorder="1" applyAlignment="1">
      <alignment horizontal="center" vertical="center" wrapText="1"/>
    </xf>
    <xf numFmtId="15" fontId="1" fillId="9" borderId="29" xfId="0" applyNumberFormat="1" applyFont="1" applyFill="1" applyBorder="1" applyAlignment="1">
      <alignment horizontal="center" vertical="center" wrapText="1"/>
    </xf>
    <xf numFmtId="15" fontId="1" fillId="9" borderId="26" xfId="0" applyNumberFormat="1" applyFont="1" applyFill="1" applyBorder="1" applyAlignment="1">
      <alignment horizontal="center" vertical="center" wrapText="1"/>
    </xf>
    <xf numFmtId="15" fontId="1" fillId="9" borderId="27" xfId="0" applyNumberFormat="1" applyFont="1" applyFill="1" applyBorder="1" applyAlignment="1">
      <alignment horizontal="center" vertical="center" wrapText="1"/>
    </xf>
    <xf numFmtId="15" fontId="1" fillId="9" borderId="31" xfId="0" applyNumberFormat="1" applyFont="1" applyFill="1" applyBorder="1" applyAlignment="1">
      <alignment horizontal="center" vertical="center" wrapText="1"/>
    </xf>
    <xf numFmtId="15" fontId="1" fillId="9" borderId="30" xfId="0" applyNumberFormat="1" applyFont="1" applyFill="1" applyBorder="1" applyAlignment="1">
      <alignment horizontal="center" vertical="center" wrapText="1"/>
    </xf>
    <xf numFmtId="9" fontId="1" fillId="11" borderId="12" xfId="0" applyNumberFormat="1" applyFont="1" applyFill="1" applyBorder="1" applyAlignment="1">
      <alignment horizontal="center" vertical="center" wrapText="1"/>
    </xf>
    <xf numFmtId="15" fontId="1" fillId="11" borderId="12" xfId="0" applyNumberFormat="1" applyFont="1" applyFill="1" applyBorder="1" applyAlignment="1">
      <alignment horizontal="center" vertical="center" wrapText="1"/>
    </xf>
    <xf numFmtId="9" fontId="1" fillId="0" borderId="24" xfId="0" applyNumberFormat="1" applyFont="1" applyBorder="1" applyAlignment="1">
      <alignment horizontal="center" vertical="center"/>
    </xf>
    <xf numFmtId="0" fontId="1" fillId="0" borderId="11" xfId="0" applyFont="1" applyBorder="1" applyAlignment="1">
      <alignment horizontal="center" vertical="center"/>
    </xf>
    <xf numFmtId="4" fontId="27" fillId="9" borderId="24" xfId="0" applyNumberFormat="1" applyFont="1" applyFill="1" applyBorder="1" applyAlignment="1">
      <alignment horizontal="center" vertical="top"/>
    </xf>
    <xf numFmtId="4" fontId="27" fillId="9" borderId="11" xfId="0" applyNumberFormat="1" applyFont="1" applyFill="1" applyBorder="1" applyAlignment="1">
      <alignment horizontal="center" vertical="top"/>
    </xf>
    <xf numFmtId="4" fontId="27" fillId="9" borderId="23" xfId="0" applyNumberFormat="1" applyFont="1" applyFill="1" applyBorder="1" applyAlignment="1">
      <alignment horizontal="center" vertical="top"/>
    </xf>
    <xf numFmtId="0" fontId="1" fillId="0" borderId="24" xfId="0" applyFont="1" applyBorder="1" applyAlignment="1">
      <alignment horizontal="center"/>
    </xf>
    <xf numFmtId="0" fontId="1" fillId="0" borderId="11" xfId="0" applyFont="1" applyBorder="1" applyAlignment="1">
      <alignment horizontal="center"/>
    </xf>
    <xf numFmtId="0" fontId="1" fillId="0" borderId="23" xfId="0" applyFont="1" applyBorder="1" applyAlignment="1">
      <alignment horizontal="center"/>
    </xf>
    <xf numFmtId="4" fontId="1" fillId="0" borderId="24" xfId="0" applyNumberFormat="1" applyFont="1" applyFill="1" applyBorder="1" applyAlignment="1">
      <alignment horizontal="center" vertical="top"/>
    </xf>
    <xf numFmtId="4" fontId="1" fillId="0" borderId="11" xfId="0" applyNumberFormat="1" applyFont="1" applyFill="1" applyBorder="1" applyAlignment="1">
      <alignment horizontal="center" vertical="top"/>
    </xf>
    <xf numFmtId="4" fontId="1" fillId="0" borderId="23" xfId="0" applyNumberFormat="1" applyFont="1" applyFill="1" applyBorder="1" applyAlignment="1">
      <alignment horizontal="center" vertical="top"/>
    </xf>
    <xf numFmtId="15" fontId="1" fillId="11" borderId="24" xfId="0" applyNumberFormat="1" applyFont="1" applyFill="1" applyBorder="1" applyAlignment="1">
      <alignment horizontal="center" vertical="center" wrapText="1"/>
    </xf>
    <xf numFmtId="15" fontId="1" fillId="11" borderId="11" xfId="0" applyNumberFormat="1" applyFont="1" applyFill="1" applyBorder="1" applyAlignment="1">
      <alignment horizontal="center" vertical="center" wrapText="1"/>
    </xf>
    <xf numFmtId="15" fontId="1" fillId="11" borderId="23" xfId="0" applyNumberFormat="1" applyFont="1" applyFill="1" applyBorder="1" applyAlignment="1">
      <alignment horizontal="center" vertical="center" wrapText="1"/>
    </xf>
    <xf numFmtId="4" fontId="1" fillId="11" borderId="24" xfId="0" applyNumberFormat="1" applyFont="1" applyFill="1" applyBorder="1" applyAlignment="1">
      <alignment horizontal="center" vertical="center"/>
    </xf>
    <xf numFmtId="4" fontId="1" fillId="11" borderId="11" xfId="0" applyNumberFormat="1" applyFont="1" applyFill="1" applyBorder="1" applyAlignment="1">
      <alignment horizontal="center" vertical="center"/>
    </xf>
    <xf numFmtId="4" fontId="1" fillId="11" borderId="23" xfId="0" applyNumberFormat="1" applyFont="1" applyFill="1" applyBorder="1" applyAlignment="1">
      <alignment horizontal="center" vertical="center"/>
    </xf>
    <xf numFmtId="15" fontId="1" fillId="11" borderId="24" xfId="0" applyNumberFormat="1" applyFont="1" applyFill="1" applyBorder="1" applyAlignment="1">
      <alignment horizontal="center" vertical="top"/>
    </xf>
    <xf numFmtId="15" fontId="1" fillId="11" borderId="11" xfId="0" applyNumberFormat="1" applyFont="1" applyFill="1" applyBorder="1" applyAlignment="1">
      <alignment horizontal="center" vertical="top"/>
    </xf>
    <xf numFmtId="15" fontId="1" fillId="11" borderId="23" xfId="0" applyNumberFormat="1" applyFont="1" applyFill="1" applyBorder="1" applyAlignment="1">
      <alignment horizontal="center" vertical="top"/>
    </xf>
    <xf numFmtId="168" fontId="1" fillId="0" borderId="24" xfId="0" applyNumberFormat="1" applyFont="1" applyFill="1" applyBorder="1" applyAlignment="1">
      <alignment horizontal="center" vertical="center"/>
    </xf>
    <xf numFmtId="168" fontId="1" fillId="0" borderId="11" xfId="0" applyNumberFormat="1" applyFont="1" applyFill="1" applyBorder="1" applyAlignment="1">
      <alignment horizontal="center" vertical="center"/>
    </xf>
    <xf numFmtId="168" fontId="1" fillId="0" borderId="23" xfId="0" applyNumberFormat="1" applyFont="1" applyFill="1" applyBorder="1" applyAlignment="1">
      <alignment horizontal="center" vertical="center"/>
    </xf>
    <xf numFmtId="0" fontId="1" fillId="11" borderId="24" xfId="0" applyFont="1" applyFill="1" applyBorder="1" applyAlignment="1">
      <alignment horizontal="center"/>
    </xf>
    <xf numFmtId="0" fontId="1" fillId="11" borderId="11" xfId="0" applyFont="1" applyFill="1" applyBorder="1" applyAlignment="1">
      <alignment horizontal="center"/>
    </xf>
    <xf numFmtId="0" fontId="1" fillId="11" borderId="23" xfId="0" applyFont="1" applyFill="1" applyBorder="1" applyAlignment="1">
      <alignment horizontal="center"/>
    </xf>
    <xf numFmtId="4" fontId="27" fillId="9" borderId="24" xfId="0" applyNumberFormat="1" applyFont="1" applyFill="1" applyBorder="1" applyAlignment="1">
      <alignment horizontal="center" vertical="center"/>
    </xf>
    <xf numFmtId="4" fontId="27" fillId="9" borderId="11" xfId="0" applyNumberFormat="1" applyFont="1" applyFill="1" applyBorder="1" applyAlignment="1">
      <alignment horizontal="center" vertical="center"/>
    </xf>
    <xf numFmtId="4" fontId="27" fillId="9" borderId="23" xfId="0" applyNumberFormat="1" applyFont="1" applyFill="1" applyBorder="1" applyAlignment="1">
      <alignment horizontal="center" vertical="center"/>
    </xf>
    <xf numFmtId="165" fontId="1" fillId="11" borderId="24" xfId="2" applyNumberFormat="1" applyFont="1" applyFill="1" applyBorder="1" applyAlignment="1">
      <alignment horizontal="center" vertical="top"/>
    </xf>
    <xf numFmtId="165" fontId="1" fillId="11" borderId="11" xfId="2" applyNumberFormat="1" applyFont="1" applyFill="1" applyBorder="1" applyAlignment="1">
      <alignment horizontal="center" vertical="top"/>
    </xf>
    <xf numFmtId="165" fontId="1" fillId="11" borderId="23" xfId="2" applyNumberFormat="1" applyFont="1" applyFill="1" applyBorder="1" applyAlignment="1">
      <alignment horizontal="center" vertical="top"/>
    </xf>
    <xf numFmtId="0" fontId="1" fillId="0" borderId="2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xf>
    <xf numFmtId="49" fontId="1" fillId="9" borderId="24" xfId="20" applyNumberFormat="1" applyFont="1" applyFill="1" applyBorder="1" applyAlignment="1">
      <alignment horizontal="center" vertical="top" wrapText="1"/>
    </xf>
    <xf numFmtId="49" fontId="1" fillId="9" borderId="11" xfId="20" applyNumberFormat="1" applyFont="1" applyFill="1" applyBorder="1" applyAlignment="1">
      <alignment horizontal="center" vertical="top" wrapText="1"/>
    </xf>
    <xf numFmtId="49" fontId="1" fillId="9" borderId="23" xfId="20" applyNumberFormat="1" applyFont="1" applyFill="1" applyBorder="1" applyAlignment="1">
      <alignment horizontal="center" vertical="top" wrapText="1"/>
    </xf>
    <xf numFmtId="49" fontId="1" fillId="0" borderId="28" xfId="0" applyNumberFormat="1" applyFont="1" applyFill="1" applyBorder="1" applyAlignment="1">
      <alignment horizontal="left" vertical="top" wrapText="1"/>
    </xf>
    <xf numFmtId="49" fontId="1" fillId="0" borderId="26" xfId="0" applyNumberFormat="1" applyFont="1" applyFill="1" applyBorder="1" applyAlignment="1">
      <alignment horizontal="left" vertical="top" wrapText="1"/>
    </xf>
    <xf numFmtId="4" fontId="1" fillId="11" borderId="24" xfId="0" applyNumberFormat="1" applyFont="1" applyFill="1" applyBorder="1" applyAlignment="1">
      <alignment horizontal="center" vertical="top"/>
    </xf>
    <xf numFmtId="4" fontId="1" fillId="11" borderId="11" xfId="0" applyNumberFormat="1" applyFont="1" applyFill="1" applyBorder="1" applyAlignment="1">
      <alignment horizontal="center" vertical="top"/>
    </xf>
    <xf numFmtId="4" fontId="1" fillId="11" borderId="23" xfId="0" applyNumberFormat="1" applyFont="1" applyFill="1" applyBorder="1" applyAlignment="1">
      <alignment horizontal="center" vertical="top"/>
    </xf>
    <xf numFmtId="49" fontId="1" fillId="11" borderId="24" xfId="0" applyNumberFormat="1" applyFont="1" applyFill="1" applyBorder="1" applyAlignment="1">
      <alignment horizontal="left" vertical="top" wrapText="1"/>
    </xf>
    <xf numFmtId="49" fontId="1" fillId="11" borderId="23" xfId="0" applyNumberFormat="1" applyFont="1" applyFill="1" applyBorder="1" applyAlignment="1">
      <alignment horizontal="left" vertical="top" wrapText="1"/>
    </xf>
    <xf numFmtId="49" fontId="1" fillId="11" borderId="1" xfId="0" applyNumberFormat="1" applyFont="1" applyFill="1" applyBorder="1" applyAlignment="1">
      <alignment horizontal="left" vertical="top" wrapText="1"/>
    </xf>
    <xf numFmtId="49" fontId="1" fillId="11" borderId="0" xfId="0" applyNumberFormat="1" applyFont="1" applyFill="1" applyBorder="1" applyAlignment="1">
      <alignment horizontal="left" vertical="top" wrapText="1"/>
    </xf>
    <xf numFmtId="49" fontId="1" fillId="11" borderId="2" xfId="0" applyNumberFormat="1" applyFont="1" applyFill="1" applyBorder="1" applyAlignment="1">
      <alignment horizontal="left" vertical="top" wrapText="1"/>
    </xf>
    <xf numFmtId="49" fontId="1" fillId="9" borderId="1" xfId="0" applyNumberFormat="1" applyFont="1" applyFill="1" applyBorder="1" applyAlignment="1">
      <alignment horizontal="left" vertical="top" wrapText="1"/>
    </xf>
    <xf numFmtId="49" fontId="1" fillId="9" borderId="0" xfId="0" applyNumberFormat="1" applyFont="1" applyFill="1" applyBorder="1" applyAlignment="1">
      <alignment horizontal="left" vertical="top" wrapText="1"/>
    </xf>
    <xf numFmtId="49" fontId="1" fillId="9" borderId="2" xfId="0" applyNumberFormat="1" applyFont="1" applyFill="1" applyBorder="1" applyAlignment="1">
      <alignment horizontal="left" vertical="top" wrapText="1"/>
    </xf>
    <xf numFmtId="49" fontId="1" fillId="11" borderId="12" xfId="0" applyNumberFormat="1" applyFont="1" applyFill="1" applyBorder="1" applyAlignment="1">
      <alignment horizontal="left" vertical="top" wrapText="1"/>
    </xf>
    <xf numFmtId="0" fontId="1" fillId="11" borderId="24" xfId="0" applyFont="1" applyFill="1" applyBorder="1" applyAlignment="1">
      <alignment horizontal="center" vertical="center"/>
    </xf>
    <xf numFmtId="0" fontId="1" fillId="11" borderId="11" xfId="0" applyFont="1" applyFill="1" applyBorder="1" applyAlignment="1">
      <alignment horizontal="center" vertical="center"/>
    </xf>
    <xf numFmtId="0" fontId="1" fillId="11" borderId="23" xfId="0" applyFont="1" applyFill="1" applyBorder="1" applyAlignment="1">
      <alignment horizontal="center" vertical="center"/>
    </xf>
    <xf numFmtId="49" fontId="1" fillId="0" borderId="11" xfId="0" applyNumberFormat="1" applyFont="1" applyFill="1" applyBorder="1" applyAlignment="1">
      <alignment horizontal="left" vertical="top" wrapText="1"/>
    </xf>
    <xf numFmtId="49" fontId="1" fillId="12" borderId="11" xfId="0" applyNumberFormat="1" applyFont="1" applyFill="1" applyBorder="1" applyAlignment="1">
      <alignment horizontal="center" vertical="top" wrapText="1"/>
    </xf>
    <xf numFmtId="49" fontId="1" fillId="12" borderId="23" xfId="0" applyNumberFormat="1" applyFont="1" applyFill="1" applyBorder="1" applyAlignment="1">
      <alignment horizontal="center" vertical="top" wrapText="1"/>
    </xf>
    <xf numFmtId="49" fontId="1" fillId="0" borderId="32" xfId="0" applyNumberFormat="1" applyFont="1" applyFill="1" applyBorder="1" applyAlignment="1">
      <alignment horizontal="center" vertical="center" wrapText="1"/>
    </xf>
    <xf numFmtId="0" fontId="35" fillId="0" borderId="0" xfId="0" applyFont="1" applyFill="1" applyBorder="1" applyAlignment="1">
      <alignment horizontal="left" vertical="top" wrapText="1"/>
    </xf>
    <xf numFmtId="0" fontId="35" fillId="6" borderId="0" xfId="0" applyFont="1" applyFill="1" applyBorder="1" applyAlignment="1">
      <alignment horizontal="left" vertical="top" wrapText="1"/>
    </xf>
    <xf numFmtId="0" fontId="40" fillId="20" borderId="2" xfId="0" applyFont="1" applyFill="1" applyBorder="1" applyAlignment="1">
      <alignment horizontal="center" vertical="top" wrapText="1"/>
    </xf>
    <xf numFmtId="0" fontId="6" fillId="0" borderId="2" xfId="0" applyFont="1" applyFill="1" applyBorder="1" applyAlignment="1">
      <alignment horizontal="left" vertical="top"/>
    </xf>
    <xf numFmtId="0" fontId="1" fillId="0" borderId="28" xfId="0" applyFont="1" applyBorder="1" applyAlignment="1">
      <alignment horizontal="center" vertical="center"/>
    </xf>
    <xf numFmtId="0" fontId="1" fillId="0" borderId="26" xfId="0" applyFont="1" applyBorder="1" applyAlignment="1">
      <alignment horizontal="center" vertical="center"/>
    </xf>
    <xf numFmtId="0" fontId="1" fillId="0" borderId="31" xfId="0" applyFont="1" applyBorder="1" applyAlignment="1">
      <alignment horizontal="center" vertical="center"/>
    </xf>
    <xf numFmtId="15" fontId="1" fillId="0" borderId="24" xfId="0" applyNumberFormat="1" applyFont="1" applyFill="1" applyBorder="1" applyAlignment="1">
      <alignment horizontal="center" vertical="center"/>
    </xf>
    <xf numFmtId="15" fontId="1" fillId="0" borderId="11" xfId="0" applyNumberFormat="1" applyFont="1" applyFill="1" applyBorder="1" applyAlignment="1">
      <alignment horizontal="center" vertical="center"/>
    </xf>
    <xf numFmtId="15" fontId="1" fillId="0" borderId="23" xfId="0" applyNumberFormat="1" applyFont="1" applyFill="1" applyBorder="1" applyAlignment="1">
      <alignment horizontal="center" vertical="center"/>
    </xf>
    <xf numFmtId="4" fontId="1" fillId="0" borderId="28" xfId="0" applyNumberFormat="1" applyFont="1" applyFill="1" applyBorder="1" applyAlignment="1">
      <alignment horizontal="center" vertical="center"/>
    </xf>
    <xf numFmtId="4" fontId="1" fillId="0" borderId="26" xfId="0" applyNumberFormat="1" applyFont="1" applyFill="1" applyBorder="1" applyAlignment="1">
      <alignment horizontal="center" vertical="center"/>
    </xf>
    <xf numFmtId="15" fontId="27" fillId="9" borderId="24" xfId="0" applyNumberFormat="1" applyFont="1" applyFill="1" applyBorder="1" applyAlignment="1">
      <alignment horizontal="center" vertical="center" wrapText="1"/>
    </xf>
    <xf numFmtId="15" fontId="27" fillId="9" borderId="11" xfId="0" applyNumberFormat="1" applyFont="1" applyFill="1" applyBorder="1" applyAlignment="1">
      <alignment horizontal="center" vertical="center" wrapText="1"/>
    </xf>
    <xf numFmtId="15" fontId="27" fillId="9" borderId="23" xfId="0" applyNumberFormat="1" applyFont="1" applyFill="1" applyBorder="1" applyAlignment="1">
      <alignment horizontal="center" vertical="center" wrapText="1"/>
    </xf>
    <xf numFmtId="0" fontId="1" fillId="0" borderId="29"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0" xfId="0" applyFont="1" applyFill="1" applyBorder="1" applyAlignment="1">
      <alignment horizontal="center" vertical="center"/>
    </xf>
    <xf numFmtId="49" fontId="1" fillId="19" borderId="24" xfId="0" applyNumberFormat="1" applyFont="1" applyFill="1" applyBorder="1" applyAlignment="1">
      <alignment horizontal="left" vertical="top" wrapText="1"/>
    </xf>
    <xf numFmtId="49" fontId="1" fillId="19" borderId="23" xfId="0" applyNumberFormat="1" applyFont="1" applyFill="1" applyBorder="1" applyAlignment="1">
      <alignment horizontal="left" vertical="top" wrapText="1"/>
    </xf>
    <xf numFmtId="49" fontId="1" fillId="12" borderId="28" xfId="0" applyNumberFormat="1" applyFont="1" applyFill="1" applyBorder="1" applyAlignment="1">
      <alignment horizontal="left" vertical="top" wrapText="1"/>
    </xf>
    <xf numFmtId="49" fontId="1" fillId="12" borderId="26" xfId="0" applyNumberFormat="1" applyFont="1" applyFill="1" applyBorder="1" applyAlignment="1">
      <alignment horizontal="left" vertical="top" wrapText="1"/>
    </xf>
    <xf numFmtId="0" fontId="1" fillId="0" borderId="11" xfId="0" applyFont="1" applyBorder="1" applyAlignment="1">
      <alignment vertical="center"/>
    </xf>
    <xf numFmtId="0" fontId="1" fillId="0" borderId="23" xfId="0" applyFont="1" applyBorder="1" applyAlignment="1">
      <alignment vertical="center"/>
    </xf>
    <xf numFmtId="0" fontId="1" fillId="9" borderId="24" xfId="0" applyFont="1" applyFill="1" applyBorder="1" applyAlignment="1">
      <alignment horizontal="center" vertical="top" wrapText="1"/>
    </xf>
    <xf numFmtId="0" fontId="1" fillId="9" borderId="11" xfId="0" applyFont="1" applyFill="1" applyBorder="1" applyAlignment="1">
      <alignment horizontal="center" vertical="top" wrapText="1"/>
    </xf>
    <xf numFmtId="0" fontId="1" fillId="9" borderId="23" xfId="0" applyFont="1" applyFill="1" applyBorder="1" applyAlignment="1">
      <alignment horizontal="center" vertical="top" wrapText="1"/>
    </xf>
    <xf numFmtId="0" fontId="1" fillId="11" borderId="24" xfId="0" applyFont="1" applyFill="1" applyBorder="1" applyAlignment="1">
      <alignment horizontal="center" vertical="top" wrapText="1"/>
    </xf>
    <xf numFmtId="0" fontId="1" fillId="11" borderId="11" xfId="0" applyFont="1" applyFill="1" applyBorder="1" applyAlignment="1">
      <alignment horizontal="center" vertical="top" wrapText="1"/>
    </xf>
    <xf numFmtId="0" fontId="1" fillId="11" borderId="23" xfId="0" applyFont="1" applyFill="1" applyBorder="1" applyAlignment="1">
      <alignment horizontal="center" vertical="top" wrapText="1"/>
    </xf>
    <xf numFmtId="49" fontId="1" fillId="11" borderId="24" xfId="20" applyNumberFormat="1" applyFont="1" applyFill="1" applyBorder="1" applyAlignment="1">
      <alignment horizontal="center" vertical="top" wrapText="1"/>
    </xf>
    <xf numFmtId="49" fontId="1" fillId="11" borderId="11" xfId="20" applyNumberFormat="1" applyFont="1" applyFill="1" applyBorder="1" applyAlignment="1">
      <alignment horizontal="center" vertical="top" wrapText="1"/>
    </xf>
    <xf numFmtId="49" fontId="1" fillId="11" borderId="23" xfId="20" applyNumberFormat="1" applyFont="1" applyFill="1" applyBorder="1" applyAlignment="1">
      <alignment horizontal="center" vertical="top" wrapText="1"/>
    </xf>
    <xf numFmtId="3" fontId="1" fillId="12" borderId="24" xfId="0" applyNumberFormat="1" applyFont="1" applyFill="1" applyBorder="1" applyAlignment="1">
      <alignment horizontal="center" vertical="center" wrapText="1"/>
    </xf>
    <xf numFmtId="3" fontId="1" fillId="12" borderId="11" xfId="0" applyNumberFormat="1" applyFont="1" applyFill="1" applyBorder="1" applyAlignment="1">
      <alignment horizontal="center" vertical="center" wrapText="1"/>
    </xf>
    <xf numFmtId="3" fontId="1" fillId="12" borderId="23" xfId="0" applyNumberFormat="1" applyFont="1" applyFill="1" applyBorder="1" applyAlignment="1">
      <alignment horizontal="center" vertical="center" wrapText="1"/>
    </xf>
    <xf numFmtId="49" fontId="1" fillId="12" borderId="31" xfId="0" applyNumberFormat="1" applyFont="1" applyFill="1" applyBorder="1" applyAlignment="1">
      <alignment horizontal="left" vertical="top" wrapText="1"/>
    </xf>
    <xf numFmtId="49" fontId="1" fillId="11" borderId="29" xfId="0" applyNumberFormat="1" applyFont="1" applyFill="1" applyBorder="1" applyAlignment="1">
      <alignment horizontal="left" vertical="top" wrapText="1"/>
    </xf>
    <xf numFmtId="49" fontId="1" fillId="11" borderId="30" xfId="0" applyNumberFormat="1" applyFont="1" applyFill="1" applyBorder="1" applyAlignment="1">
      <alignment horizontal="left" vertical="top" wrapText="1"/>
    </xf>
    <xf numFmtId="49" fontId="1" fillId="19" borderId="1" xfId="0" applyNumberFormat="1" applyFont="1" applyFill="1" applyBorder="1" applyAlignment="1">
      <alignment horizontal="left" vertical="top" wrapText="1"/>
    </xf>
    <xf numFmtId="49" fontId="1" fillId="19" borderId="0" xfId="0" applyNumberFormat="1" applyFont="1" applyFill="1" applyBorder="1" applyAlignment="1">
      <alignment horizontal="left" vertical="top" wrapText="1"/>
    </xf>
    <xf numFmtId="49" fontId="1" fillId="19" borderId="2" xfId="0" applyNumberFormat="1" applyFont="1" applyFill="1" applyBorder="1" applyAlignment="1">
      <alignment horizontal="left" vertical="top" wrapText="1"/>
    </xf>
    <xf numFmtId="49" fontId="1" fillId="0" borderId="28"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 fontId="1" fillId="0" borderId="12" xfId="0" applyNumberFormat="1" applyFont="1" applyFill="1" applyBorder="1" applyAlignment="1">
      <alignment horizontal="center" vertical="center"/>
    </xf>
    <xf numFmtId="0" fontId="1" fillId="0" borderId="24" xfId="0" applyFont="1" applyFill="1" applyBorder="1" applyAlignment="1">
      <alignment horizontal="center"/>
    </xf>
    <xf numFmtId="0" fontId="1" fillId="0" borderId="11" xfId="0" applyFont="1" applyFill="1" applyBorder="1" applyAlignment="1">
      <alignment horizontal="center"/>
    </xf>
    <xf numFmtId="0" fontId="1" fillId="0" borderId="23" xfId="0" applyFont="1" applyFill="1" applyBorder="1" applyAlignment="1">
      <alignment horizontal="center"/>
    </xf>
    <xf numFmtId="0" fontId="1" fillId="0" borderId="0" xfId="0" applyFont="1" applyBorder="1" applyAlignment="1">
      <alignment horizontal="center"/>
    </xf>
    <xf numFmtId="9" fontId="1" fillId="0" borderId="12" xfId="0" applyNumberFormat="1" applyFont="1" applyFill="1" applyBorder="1" applyAlignment="1">
      <alignment horizontal="center" vertical="center"/>
    </xf>
    <xf numFmtId="15" fontId="1" fillId="0" borderId="12" xfId="0" applyNumberFormat="1" applyFont="1" applyFill="1" applyBorder="1" applyAlignment="1">
      <alignment horizontal="center" vertical="center"/>
    </xf>
    <xf numFmtId="9" fontId="1" fillId="21" borderId="12" xfId="0" applyNumberFormat="1" applyFont="1" applyFill="1" applyBorder="1" applyAlignment="1">
      <alignment horizontal="center" vertical="center"/>
    </xf>
    <xf numFmtId="15" fontId="1" fillId="21" borderId="12" xfId="0" applyNumberFormat="1" applyFont="1" applyFill="1" applyBorder="1" applyAlignment="1">
      <alignment horizontal="center" vertical="center"/>
    </xf>
    <xf numFmtId="9" fontId="1" fillId="21" borderId="23" xfId="0" applyNumberFormat="1" applyFont="1" applyFill="1" applyBorder="1" applyAlignment="1">
      <alignment horizontal="center" vertical="center"/>
    </xf>
    <xf numFmtId="15" fontId="1" fillId="12" borderId="26" xfId="0" applyNumberFormat="1" applyFont="1" applyFill="1" applyBorder="1" applyAlignment="1">
      <alignment horizontal="center" vertical="center" wrapText="1"/>
    </xf>
    <xf numFmtId="15" fontId="1" fillId="12" borderId="31" xfId="0" applyNumberFormat="1" applyFont="1" applyFill="1" applyBorder="1" applyAlignment="1">
      <alignment horizontal="center" vertical="center" wrapText="1"/>
    </xf>
    <xf numFmtId="0" fontId="1" fillId="9" borderId="28" xfId="0" applyFont="1" applyFill="1" applyBorder="1" applyAlignment="1">
      <alignment horizontal="center" vertical="center" wrapText="1"/>
    </xf>
    <xf numFmtId="0" fontId="1" fillId="0" borderId="26" xfId="0" applyFont="1" applyBorder="1"/>
    <xf numFmtId="0" fontId="1" fillId="0" borderId="31" xfId="0" applyFont="1" applyBorder="1"/>
    <xf numFmtId="0" fontId="1" fillId="0" borderId="12" xfId="0" applyFont="1" applyBorder="1" applyAlignment="1">
      <alignment horizontal="center" wrapText="1"/>
    </xf>
    <xf numFmtId="0" fontId="1" fillId="13" borderId="28" xfId="0" applyFont="1" applyFill="1" applyBorder="1" applyAlignment="1">
      <alignment horizontal="center" vertical="center" wrapText="1"/>
    </xf>
    <xf numFmtId="0" fontId="1" fillId="13" borderId="26" xfId="0" applyFont="1" applyFill="1" applyBorder="1"/>
    <xf numFmtId="0" fontId="1" fillId="13" borderId="31" xfId="0" applyFont="1" applyFill="1" applyBorder="1"/>
    <xf numFmtId="3" fontId="1" fillId="0" borderId="24" xfId="0" applyNumberFormat="1" applyFont="1" applyBorder="1" applyAlignment="1">
      <alignment horizontal="center" vertical="center"/>
    </xf>
    <xf numFmtId="43" fontId="1" fillId="0" borderId="24" xfId="0" applyNumberFormat="1" applyFont="1" applyFill="1" applyBorder="1" applyAlignment="1">
      <alignment horizontal="center" vertical="top"/>
    </xf>
    <xf numFmtId="43" fontId="1" fillId="0" borderId="11" xfId="0" applyNumberFormat="1" applyFont="1" applyFill="1" applyBorder="1" applyAlignment="1">
      <alignment horizontal="center" vertical="top"/>
    </xf>
    <xf numFmtId="43" fontId="1" fillId="0" borderId="23" xfId="0" applyNumberFormat="1" applyFont="1" applyFill="1" applyBorder="1" applyAlignment="1">
      <alignment horizontal="center" vertical="top"/>
    </xf>
    <xf numFmtId="9" fontId="1" fillId="11" borderId="11" xfId="0" applyNumberFormat="1" applyFont="1" applyFill="1" applyBorder="1" applyAlignment="1">
      <alignment horizontal="left" vertical="top" wrapText="1"/>
    </xf>
    <xf numFmtId="9" fontId="1" fillId="11" borderId="23" xfId="0" applyNumberFormat="1" applyFont="1" applyFill="1" applyBorder="1" applyAlignment="1">
      <alignment horizontal="left" vertical="top" wrapText="1"/>
    </xf>
  </cellXfs>
  <cellStyles count="37">
    <cellStyle name="Comma" xfId="1" builtinId="3"/>
    <cellStyle name="Currency" xfId="2" builtinId="4"/>
    <cellStyle name="Normal" xfId="0" builtinId="0"/>
    <cellStyle name="Normal 10" xfId="3"/>
    <cellStyle name="Normal 2 2" xfId="4"/>
    <cellStyle name="Normal 2 2 2" xfId="5"/>
    <cellStyle name="Normal 2 2 3" xfId="6"/>
    <cellStyle name="Normal 2 2 4" xfId="7"/>
    <cellStyle name="Normal 2 2 5" xfId="8"/>
    <cellStyle name="Normal 2 2 6" xfId="9"/>
    <cellStyle name="Normal 2 2 7" xfId="10"/>
    <cellStyle name="Normal 2 2 8" xfId="11"/>
    <cellStyle name="Normal 2 2 9" xfId="12"/>
    <cellStyle name="Normal 2 3" xfId="13"/>
    <cellStyle name="Normal 2 4" xfId="14"/>
    <cellStyle name="Normal 2 5" xfId="15"/>
    <cellStyle name="Normal 2 6" xfId="16"/>
    <cellStyle name="Normal 2 7" xfId="17"/>
    <cellStyle name="Normal 2 8" xfId="18"/>
    <cellStyle name="Normal 2 9" xfId="19"/>
    <cellStyle name="Normal 4" xfId="20"/>
    <cellStyle name="Normal 5" xfId="21"/>
    <cellStyle name="Normal 5 2" xfId="22"/>
    <cellStyle name="Normal 5 3" xfId="23"/>
    <cellStyle name="Normal 5 4" xfId="24"/>
    <cellStyle name="Normal 5 5" xfId="25"/>
    <cellStyle name="Normal 5 6" xfId="26"/>
    <cellStyle name="Normal 5 7" xfId="27"/>
    <cellStyle name="Normal 8" xfId="28"/>
    <cellStyle name="Percent" xfId="29" builtinId="5"/>
    <cellStyle name="Percent 2" xfId="30"/>
    <cellStyle name="Percent 2 2" xfId="31"/>
    <cellStyle name="Percent 2 3" xfId="32"/>
    <cellStyle name="Percent 2 4" xfId="33"/>
    <cellStyle name="Percent 2 5" xfId="34"/>
    <cellStyle name="Percent 2 6" xfId="35"/>
    <cellStyle name="Percent 2 7" xfId="3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723900</xdr:colOff>
      <xdr:row>1</xdr:row>
      <xdr:rowOff>53340</xdr:rowOff>
    </xdr:from>
    <xdr:to>
      <xdr:col>13</xdr:col>
      <xdr:colOff>68580</xdr:colOff>
      <xdr:row>9</xdr:row>
      <xdr:rowOff>175260</xdr:rowOff>
    </xdr:to>
    <xdr:sp macro="" textlink="">
      <xdr:nvSpPr>
        <xdr:cNvPr id="4459" name="Rectangle 2"/>
        <xdr:cNvSpPr>
          <a:spLocks noChangeArrowheads="1"/>
        </xdr:cNvSpPr>
      </xdr:nvSpPr>
      <xdr:spPr bwMode="auto">
        <a:xfrm>
          <a:off x="10568940" y="236220"/>
          <a:ext cx="1104900" cy="3642360"/>
        </a:xfrm>
        <a:prstGeom prst="rect">
          <a:avLst/>
        </a:prstGeom>
        <a:noFill/>
        <a:ln w="25400">
          <a:solidFill>
            <a:srgbClr val="FF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opLeftCell="B1" zoomScale="75" workbookViewId="0">
      <selection activeCell="F23" sqref="F23"/>
    </sheetView>
  </sheetViews>
  <sheetFormatPr defaultColWidth="9.109375" defaultRowHeight="13.2" x14ac:dyDescent="0.25"/>
  <cols>
    <col min="1" max="1" width="12.44140625" style="12" customWidth="1"/>
    <col min="2" max="2" width="2" style="12" customWidth="1"/>
    <col min="3" max="3" width="18.5546875" style="12" customWidth="1"/>
    <col min="4" max="4" width="16.109375" style="12" customWidth="1"/>
    <col min="5" max="5" width="16.6640625" style="12" customWidth="1"/>
    <col min="6" max="6" width="15.88671875" style="12" customWidth="1"/>
    <col min="7" max="7" width="9.109375" style="12"/>
    <col min="8" max="8" width="14.88671875" style="12" customWidth="1"/>
    <col min="9" max="16384" width="9.109375" style="12"/>
  </cols>
  <sheetData>
    <row r="1" spans="1:9" s="19" customFormat="1" ht="16.5" customHeight="1" x14ac:dyDescent="0.25">
      <c r="A1" s="37" t="s">
        <v>48</v>
      </c>
      <c r="B1" s="38"/>
      <c r="C1" s="38"/>
      <c r="D1" s="38"/>
      <c r="E1" s="38"/>
      <c r="F1" s="39"/>
    </row>
    <row r="2" spans="1:9" s="19" customFormat="1" ht="27" customHeight="1" x14ac:dyDescent="0.25">
      <c r="A2" s="40"/>
      <c r="B2" s="21"/>
      <c r="C2" s="21" t="s">
        <v>54</v>
      </c>
      <c r="D2" s="21" t="s">
        <v>55</v>
      </c>
      <c r="E2" s="22" t="s">
        <v>57</v>
      </c>
      <c r="F2" s="41"/>
      <c r="H2" s="44" t="s">
        <v>82</v>
      </c>
      <c r="I2" s="45">
        <v>39995</v>
      </c>
    </row>
    <row r="3" spans="1:9" x14ac:dyDescent="0.25">
      <c r="A3" s="40" t="s">
        <v>47</v>
      </c>
      <c r="B3" s="21"/>
      <c r="C3" s="23" t="s">
        <v>49</v>
      </c>
      <c r="D3" s="23"/>
      <c r="E3" s="23"/>
      <c r="F3" s="32"/>
      <c r="H3" s="44" t="s">
        <v>83</v>
      </c>
      <c r="I3" s="45">
        <v>42369</v>
      </c>
    </row>
    <row r="4" spans="1:9" x14ac:dyDescent="0.25">
      <c r="A4" s="40" t="s">
        <v>50</v>
      </c>
      <c r="B4" s="21" t="s">
        <v>56</v>
      </c>
      <c r="C4" s="24">
        <v>5000000</v>
      </c>
      <c r="D4" s="24">
        <f>C4/0.7</f>
        <v>7142857.1428571437</v>
      </c>
      <c r="E4" s="24">
        <v>7000000</v>
      </c>
      <c r="F4" s="32"/>
    </row>
    <row r="5" spans="1:9" x14ac:dyDescent="0.25">
      <c r="A5" s="40" t="s">
        <v>51</v>
      </c>
      <c r="B5" s="21" t="s">
        <v>56</v>
      </c>
      <c r="C5" s="24">
        <v>2000000</v>
      </c>
      <c r="D5" s="24">
        <f>C5/0.7</f>
        <v>2857142.8571428573</v>
      </c>
      <c r="E5" s="24">
        <v>2750000</v>
      </c>
      <c r="F5" s="32"/>
    </row>
    <row r="6" spans="1:9" x14ac:dyDescent="0.25">
      <c r="A6" s="40" t="s">
        <v>52</v>
      </c>
      <c r="B6" s="21" t="s">
        <v>56</v>
      </c>
      <c r="C6" s="24">
        <v>750000</v>
      </c>
      <c r="D6" s="24">
        <f>C6/0.7</f>
        <v>1071428.5714285716</v>
      </c>
      <c r="E6" s="24">
        <v>1000000</v>
      </c>
      <c r="F6" s="32"/>
    </row>
    <row r="7" spans="1:9" x14ac:dyDescent="0.25">
      <c r="A7" s="40" t="s">
        <v>53</v>
      </c>
      <c r="B7" s="21" t="s">
        <v>56</v>
      </c>
      <c r="C7" s="24">
        <v>250000</v>
      </c>
      <c r="D7" s="24">
        <f>C7/0.7</f>
        <v>357142.85714285716</v>
      </c>
      <c r="E7" s="24">
        <v>350000</v>
      </c>
      <c r="F7" s="32"/>
    </row>
    <row r="8" spans="1:9" x14ac:dyDescent="0.25">
      <c r="A8" s="40"/>
      <c r="B8" s="21"/>
      <c r="C8" s="23"/>
      <c r="D8" s="23"/>
      <c r="E8" s="23"/>
      <c r="F8" s="32"/>
    </row>
    <row r="9" spans="1:9" x14ac:dyDescent="0.25">
      <c r="A9" s="29"/>
      <c r="B9" s="23"/>
      <c r="C9" s="23"/>
      <c r="D9" s="23"/>
      <c r="E9" s="23"/>
      <c r="F9" s="32"/>
    </row>
    <row r="10" spans="1:9" ht="27.75" customHeight="1" x14ac:dyDescent="0.25">
      <c r="A10" s="29"/>
      <c r="B10" s="23"/>
      <c r="C10" s="22" t="s">
        <v>75</v>
      </c>
      <c r="D10" s="21" t="s">
        <v>58</v>
      </c>
      <c r="E10" s="21" t="s">
        <v>71</v>
      </c>
      <c r="F10" s="32"/>
    </row>
    <row r="11" spans="1:9" x14ac:dyDescent="0.25">
      <c r="A11" s="29"/>
      <c r="B11" s="23"/>
      <c r="C11" s="21" t="s">
        <v>41</v>
      </c>
      <c r="D11" s="23"/>
      <c r="E11" s="23"/>
      <c r="F11" s="32"/>
    </row>
    <row r="12" spans="1:9" x14ac:dyDescent="0.25">
      <c r="A12" s="29"/>
      <c r="B12" s="23"/>
      <c r="C12" s="24">
        <f>750000</f>
        <v>750000</v>
      </c>
      <c r="D12" s="23">
        <v>2</v>
      </c>
      <c r="E12" s="24">
        <f>C12*D12</f>
        <v>1500000</v>
      </c>
      <c r="F12" s="32" t="s">
        <v>59</v>
      </c>
    </row>
    <row r="13" spans="1:9" x14ac:dyDescent="0.25">
      <c r="A13" s="29"/>
      <c r="B13" s="23"/>
      <c r="C13" s="24">
        <f>750000</f>
        <v>750000</v>
      </c>
      <c r="D13" s="23">
        <v>3</v>
      </c>
      <c r="E13" s="24">
        <f>C13*D13</f>
        <v>2250000</v>
      </c>
      <c r="F13" s="32" t="s">
        <v>59</v>
      </c>
    </row>
    <row r="14" spans="1:9" x14ac:dyDescent="0.25">
      <c r="A14" s="29"/>
      <c r="B14" s="23"/>
      <c r="C14" s="25" t="s">
        <v>70</v>
      </c>
      <c r="D14" s="23"/>
      <c r="E14" s="24"/>
      <c r="F14" s="32"/>
    </row>
    <row r="15" spans="1:9" ht="13.8" thickBot="1" x14ac:dyDescent="0.3">
      <c r="A15" s="33"/>
      <c r="B15" s="34"/>
      <c r="C15" s="42"/>
      <c r="D15" s="43" t="s">
        <v>76</v>
      </c>
      <c r="E15" s="42">
        <v>1120000</v>
      </c>
      <c r="F15" s="36" t="s">
        <v>59</v>
      </c>
    </row>
    <row r="16" spans="1:9" x14ac:dyDescent="0.25">
      <c r="A16" s="23"/>
      <c r="B16" s="23"/>
      <c r="C16" s="24"/>
      <c r="D16" s="23"/>
      <c r="E16" s="24"/>
      <c r="F16" s="23"/>
    </row>
    <row r="17" spans="1:12" ht="13.8" thickBot="1" x14ac:dyDescent="0.3">
      <c r="A17" s="23"/>
      <c r="B17" s="23"/>
      <c r="C17" s="24"/>
      <c r="D17" s="23"/>
      <c r="E17" s="24"/>
      <c r="F17" s="23"/>
    </row>
    <row r="18" spans="1:12" ht="13.8" x14ac:dyDescent="0.25">
      <c r="A18" s="26"/>
      <c r="B18" s="27"/>
      <c r="C18" s="440" t="s">
        <v>72</v>
      </c>
      <c r="D18" s="440"/>
      <c r="E18" s="440"/>
      <c r="F18" s="27"/>
      <c r="G18" s="27"/>
      <c r="H18" s="27"/>
      <c r="I18" s="27"/>
      <c r="J18" s="27"/>
      <c r="K18" s="27"/>
      <c r="L18" s="28"/>
    </row>
    <row r="19" spans="1:12" ht="69" x14ac:dyDescent="0.25">
      <c r="A19" s="29"/>
      <c r="B19" s="23"/>
      <c r="C19" s="30" t="s">
        <v>68</v>
      </c>
      <c r="D19" s="31" t="s">
        <v>69</v>
      </c>
      <c r="E19" s="31" t="s">
        <v>84</v>
      </c>
      <c r="F19" s="441" t="s">
        <v>77</v>
      </c>
      <c r="G19" s="441"/>
      <c r="H19" s="441"/>
      <c r="I19" s="441"/>
      <c r="J19" s="441"/>
      <c r="K19" s="441"/>
      <c r="L19" s="442"/>
    </row>
    <row r="20" spans="1:12" ht="30" x14ac:dyDescent="0.25">
      <c r="A20" s="29"/>
      <c r="B20" s="23"/>
      <c r="C20" s="9" t="s">
        <v>65</v>
      </c>
      <c r="D20" s="9" t="s">
        <v>61</v>
      </c>
      <c r="E20" s="14">
        <v>750000</v>
      </c>
      <c r="F20" s="13"/>
      <c r="G20" s="23"/>
      <c r="H20" s="23"/>
      <c r="I20" s="23"/>
      <c r="J20" s="23"/>
      <c r="K20" s="23"/>
      <c r="L20" s="32"/>
    </row>
    <row r="21" spans="1:12" ht="15" x14ac:dyDescent="0.25">
      <c r="A21" s="29"/>
      <c r="B21" s="23"/>
      <c r="C21" s="10"/>
      <c r="D21" s="10" t="s">
        <v>62</v>
      </c>
      <c r="E21" s="10"/>
      <c r="F21" s="10"/>
      <c r="G21" s="23"/>
      <c r="H21" s="23"/>
      <c r="I21" s="23"/>
      <c r="J21" s="23"/>
      <c r="K21" s="23"/>
      <c r="L21" s="32"/>
    </row>
    <row r="22" spans="1:12" ht="15" x14ac:dyDescent="0.25">
      <c r="A22" s="29"/>
      <c r="B22" s="23"/>
      <c r="C22" s="11"/>
      <c r="D22" s="11"/>
      <c r="E22" s="11"/>
      <c r="F22" s="10"/>
      <c r="G22" s="23"/>
      <c r="H22" s="23"/>
      <c r="I22" s="23"/>
      <c r="J22" s="23"/>
      <c r="K22" s="23"/>
      <c r="L22" s="32"/>
    </row>
    <row r="23" spans="1:12" ht="45" x14ac:dyDescent="0.25">
      <c r="A23" s="29"/>
      <c r="B23" s="23"/>
      <c r="C23" s="9" t="s">
        <v>66</v>
      </c>
      <c r="D23" s="9" t="s">
        <v>63</v>
      </c>
      <c r="E23" s="14">
        <v>1500000</v>
      </c>
      <c r="F23" s="23"/>
      <c r="G23" s="23"/>
      <c r="H23" s="23"/>
      <c r="I23" s="23"/>
      <c r="J23" s="23"/>
      <c r="K23" s="23"/>
      <c r="L23" s="32"/>
    </row>
    <row r="24" spans="1:12" ht="15" x14ac:dyDescent="0.25">
      <c r="A24" s="29"/>
      <c r="B24" s="23"/>
      <c r="C24" s="10"/>
      <c r="D24" s="20" t="s">
        <v>64</v>
      </c>
      <c r="E24" s="10"/>
      <c r="F24" s="23"/>
      <c r="G24" s="23"/>
      <c r="H24" s="23"/>
      <c r="I24" s="23"/>
      <c r="J24" s="23"/>
      <c r="K24" s="23"/>
      <c r="L24" s="32"/>
    </row>
    <row r="25" spans="1:12" ht="15" x14ac:dyDescent="0.25">
      <c r="A25" s="29"/>
      <c r="B25" s="23"/>
      <c r="C25" s="11"/>
      <c r="D25" s="11"/>
      <c r="E25" s="11"/>
      <c r="F25" s="23"/>
      <c r="G25" s="23"/>
      <c r="H25" s="23"/>
      <c r="I25" s="23"/>
      <c r="J25" s="23"/>
      <c r="K25" s="23"/>
      <c r="L25" s="32"/>
    </row>
    <row r="26" spans="1:12" ht="45" x14ac:dyDescent="0.25">
      <c r="A26" s="29"/>
      <c r="B26" s="23"/>
      <c r="C26" s="9" t="s">
        <v>67</v>
      </c>
      <c r="D26" s="9" t="s">
        <v>73</v>
      </c>
      <c r="E26" s="14">
        <v>1100000</v>
      </c>
      <c r="F26" s="23"/>
      <c r="G26" s="23"/>
      <c r="H26" s="23"/>
      <c r="I26" s="23"/>
      <c r="J26" s="23"/>
      <c r="K26" s="23"/>
      <c r="L26" s="32"/>
    </row>
    <row r="27" spans="1:12" ht="15" x14ac:dyDescent="0.25">
      <c r="A27" s="29"/>
      <c r="B27" s="23"/>
      <c r="C27" s="10"/>
      <c r="D27" s="20" t="s">
        <v>74</v>
      </c>
      <c r="E27" s="10"/>
      <c r="F27" s="23"/>
      <c r="G27" s="23"/>
      <c r="H27" s="23"/>
      <c r="I27" s="23"/>
      <c r="J27" s="23"/>
      <c r="K27" s="23"/>
      <c r="L27" s="32"/>
    </row>
    <row r="28" spans="1:12" ht="15.6" thickBot="1" x14ac:dyDescent="0.3">
      <c r="A28" s="33"/>
      <c r="B28" s="34"/>
      <c r="C28" s="35"/>
      <c r="D28" s="35"/>
      <c r="E28" s="35"/>
      <c r="F28" s="34"/>
      <c r="G28" s="34"/>
      <c r="H28" s="34"/>
      <c r="I28" s="34"/>
      <c r="J28" s="34"/>
      <c r="K28" s="34"/>
      <c r="L28" s="36"/>
    </row>
  </sheetData>
  <mergeCells count="2">
    <mergeCell ref="C18:E18"/>
    <mergeCell ref="F19:L19"/>
  </mergeCells>
  <phoneticPr fontId="5" type="noConversion"/>
  <pageMargins left="0.75" right="0.75" top="1" bottom="1" header="0.5" footer="0.5"/>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2"/>
  <sheetViews>
    <sheetView topLeftCell="D1" workbookViewId="0">
      <selection activeCell="E1" sqref="E1:N12"/>
    </sheetView>
  </sheetViews>
  <sheetFormatPr defaultRowHeight="13.2" x14ac:dyDescent="0.25"/>
  <cols>
    <col min="2" max="2" width="15.88671875" customWidth="1"/>
    <col min="3" max="3" width="18.44140625" customWidth="1"/>
    <col min="5" max="5" width="8.33203125" customWidth="1"/>
    <col min="6" max="6" width="16" customWidth="1"/>
    <col min="7" max="7" width="20.5546875" customWidth="1"/>
    <col min="9" max="9" width="15.5546875" customWidth="1"/>
    <col min="10" max="10" width="11.44140625" customWidth="1"/>
    <col min="11" max="11" width="10.6640625" customWidth="1"/>
    <col min="12" max="12" width="12" customWidth="1"/>
    <col min="13" max="13" width="13.6640625" customWidth="1"/>
    <col min="14" max="14" width="12.44140625" customWidth="1"/>
  </cols>
  <sheetData>
    <row r="1" spans="1:14" s="12" customFormat="1" ht="14.4" thickBot="1" x14ac:dyDescent="0.3">
      <c r="A1" s="12" t="s">
        <v>179</v>
      </c>
      <c r="E1" s="52" t="s">
        <v>180</v>
      </c>
      <c r="F1"/>
      <c r="G1"/>
      <c r="I1" s="44" t="s">
        <v>82</v>
      </c>
      <c r="J1" s="45">
        <v>39995</v>
      </c>
    </row>
    <row r="2" spans="1:14" s="12" customFormat="1" ht="28.2" thickBot="1" x14ac:dyDescent="0.35">
      <c r="A2" s="53"/>
      <c r="B2" s="54" t="s">
        <v>181</v>
      </c>
      <c r="C2" s="54" t="s">
        <v>182</v>
      </c>
      <c r="E2" s="55"/>
      <c r="F2"/>
      <c r="G2"/>
      <c r="I2" s="44" t="s">
        <v>83</v>
      </c>
      <c r="J2" s="45">
        <v>42369</v>
      </c>
      <c r="K2" s="56"/>
      <c r="L2"/>
      <c r="M2"/>
      <c r="N2"/>
    </row>
    <row r="3" spans="1:14" s="12" customFormat="1" ht="28.2" thickBot="1" x14ac:dyDescent="0.3">
      <c r="A3" s="57">
        <v>1</v>
      </c>
      <c r="B3" s="58" t="s">
        <v>183</v>
      </c>
      <c r="C3" s="59" t="s">
        <v>184</v>
      </c>
      <c r="E3" s="53"/>
      <c r="F3" s="54" t="s">
        <v>181</v>
      </c>
      <c r="G3" s="54" t="s">
        <v>185</v>
      </c>
      <c r="I3" s="447" t="s">
        <v>186</v>
      </c>
      <c r="J3" s="448"/>
      <c r="K3" s="449" t="s">
        <v>187</v>
      </c>
      <c r="L3" s="450"/>
      <c r="M3" s="450"/>
      <c r="N3" s="451"/>
    </row>
    <row r="4" spans="1:14" s="12" customFormat="1" ht="53.4" thickBot="1" x14ac:dyDescent="0.3">
      <c r="A4" s="57">
        <v>2</v>
      </c>
      <c r="B4" s="58" t="s">
        <v>188</v>
      </c>
      <c r="C4" s="59" t="s">
        <v>189</v>
      </c>
      <c r="E4" s="57">
        <v>1</v>
      </c>
      <c r="F4" s="58" t="s">
        <v>183</v>
      </c>
      <c r="G4" s="59" t="s">
        <v>190</v>
      </c>
      <c r="I4" s="452" t="s">
        <v>191</v>
      </c>
      <c r="J4" s="453"/>
      <c r="K4" s="60" t="s">
        <v>192</v>
      </c>
      <c r="L4" s="60" t="s">
        <v>193</v>
      </c>
      <c r="M4" s="60" t="s">
        <v>194</v>
      </c>
      <c r="N4" s="60" t="s">
        <v>195</v>
      </c>
    </row>
    <row r="5" spans="1:14" s="12" customFormat="1" ht="33" customHeight="1" thickBot="1" x14ac:dyDescent="0.3">
      <c r="A5" s="57">
        <v>3</v>
      </c>
      <c r="B5" s="58" t="s">
        <v>196</v>
      </c>
      <c r="C5" s="59" t="s">
        <v>184</v>
      </c>
      <c r="E5" s="57">
        <v>2</v>
      </c>
      <c r="F5" s="58" t="s">
        <v>188</v>
      </c>
      <c r="G5" s="59" t="s">
        <v>197</v>
      </c>
      <c r="I5" s="443" t="s">
        <v>198</v>
      </c>
      <c r="J5" s="444"/>
      <c r="K5" s="61" t="s">
        <v>199</v>
      </c>
      <c r="L5" s="61" t="s">
        <v>200</v>
      </c>
      <c r="M5" s="61" t="s">
        <v>201</v>
      </c>
      <c r="N5" s="61" t="s">
        <v>202</v>
      </c>
    </row>
    <row r="6" spans="1:14" s="12" customFormat="1" ht="40.200000000000003" thickBot="1" x14ac:dyDescent="0.3">
      <c r="A6" s="57">
        <v>4</v>
      </c>
      <c r="B6" s="58" t="s">
        <v>203</v>
      </c>
      <c r="C6" s="59" t="s">
        <v>189</v>
      </c>
      <c r="E6" s="57">
        <v>3</v>
      </c>
      <c r="F6" s="58" t="s">
        <v>196</v>
      </c>
      <c r="G6" s="59" t="s">
        <v>190</v>
      </c>
      <c r="I6" s="443" t="s">
        <v>204</v>
      </c>
      <c r="J6" s="444"/>
      <c r="K6" s="61" t="s">
        <v>205</v>
      </c>
      <c r="L6" s="61" t="s">
        <v>206</v>
      </c>
      <c r="M6" s="61" t="s">
        <v>207</v>
      </c>
      <c r="N6" s="61" t="s">
        <v>199</v>
      </c>
    </row>
    <row r="7" spans="1:14" s="12" customFormat="1" ht="40.200000000000003" thickBot="1" x14ac:dyDescent="0.3">
      <c r="A7" s="57">
        <v>5</v>
      </c>
      <c r="B7" s="58" t="s">
        <v>208</v>
      </c>
      <c r="C7" s="59" t="s">
        <v>189</v>
      </c>
      <c r="E7" s="57">
        <v>4</v>
      </c>
      <c r="F7" s="58" t="s">
        <v>203</v>
      </c>
      <c r="G7" s="59" t="s">
        <v>209</v>
      </c>
      <c r="I7" s="443" t="s">
        <v>210</v>
      </c>
      <c r="J7" s="444"/>
      <c r="K7" s="61" t="s">
        <v>205</v>
      </c>
      <c r="L7" s="61" t="s">
        <v>206</v>
      </c>
      <c r="M7" s="61" t="s">
        <v>207</v>
      </c>
      <c r="N7" s="61" t="s">
        <v>199</v>
      </c>
    </row>
    <row r="8" spans="1:14" s="12" customFormat="1" ht="40.200000000000003" thickBot="1" x14ac:dyDescent="0.3">
      <c r="A8" s="57">
        <v>6</v>
      </c>
      <c r="B8" s="58" t="s">
        <v>211</v>
      </c>
      <c r="C8" s="59" t="s">
        <v>189</v>
      </c>
      <c r="E8" s="57">
        <v>5</v>
      </c>
      <c r="F8" s="58" t="s">
        <v>208</v>
      </c>
      <c r="G8" s="59" t="s">
        <v>212</v>
      </c>
      <c r="I8" s="445" t="s">
        <v>213</v>
      </c>
      <c r="J8" s="62" t="s">
        <v>214</v>
      </c>
      <c r="K8" s="61" t="s">
        <v>215</v>
      </c>
      <c r="L8" s="61" t="s">
        <v>205</v>
      </c>
      <c r="M8" s="61" t="s">
        <v>206</v>
      </c>
      <c r="N8" s="61" t="s">
        <v>216</v>
      </c>
    </row>
    <row r="9" spans="1:14" s="12" customFormat="1" ht="13.8" thickBot="1" x14ac:dyDescent="0.3">
      <c r="A9" s="57">
        <v>7</v>
      </c>
      <c r="B9" s="58" t="s">
        <v>217</v>
      </c>
      <c r="C9" s="59" t="s">
        <v>184</v>
      </c>
      <c r="E9" s="57">
        <v>6</v>
      </c>
      <c r="F9" s="58" t="s">
        <v>211</v>
      </c>
      <c r="G9" s="59" t="s">
        <v>212</v>
      </c>
      <c r="I9" s="446"/>
      <c r="J9" s="62" t="s">
        <v>218</v>
      </c>
      <c r="K9" s="61" t="s">
        <v>219</v>
      </c>
      <c r="L9" s="61" t="s">
        <v>215</v>
      </c>
      <c r="M9" s="61" t="s">
        <v>220</v>
      </c>
      <c r="N9" s="61" t="s">
        <v>205</v>
      </c>
    </row>
    <row r="10" spans="1:14" s="12" customFormat="1" ht="40.200000000000003" thickBot="1" x14ac:dyDescent="0.3">
      <c r="A10" s="57">
        <v>8</v>
      </c>
      <c r="B10" s="58" t="s">
        <v>221</v>
      </c>
      <c r="C10" s="59" t="s">
        <v>222</v>
      </c>
      <c r="E10" s="57">
        <v>7</v>
      </c>
      <c r="F10" s="58" t="s">
        <v>217</v>
      </c>
      <c r="G10" s="59" t="s">
        <v>190</v>
      </c>
    </row>
    <row r="11" spans="1:14" s="12" customFormat="1" ht="40.200000000000003" thickBot="1" x14ac:dyDescent="0.3">
      <c r="E11" s="57">
        <v>8</v>
      </c>
      <c r="F11" s="58" t="s">
        <v>223</v>
      </c>
      <c r="G11" s="59" t="s">
        <v>222</v>
      </c>
      <c r="J11" s="12">
        <v>1</v>
      </c>
      <c r="K11" s="12">
        <v>15</v>
      </c>
      <c r="M11" s="63" t="s">
        <v>224</v>
      </c>
    </row>
    <row r="12" spans="1:14" x14ac:dyDescent="0.25">
      <c r="J12">
        <f>J11*K12/K11</f>
        <v>6.666666666666667</v>
      </c>
      <c r="K12">
        <v>100</v>
      </c>
    </row>
    <row r="13" spans="1:14" ht="13.8" x14ac:dyDescent="0.25">
      <c r="A13" s="64" t="s">
        <v>225</v>
      </c>
      <c r="E13" s="65" t="s">
        <v>226</v>
      </c>
    </row>
    <row r="14" spans="1:14" ht="16.2" thickBot="1" x14ac:dyDescent="0.35">
      <c r="A14" s="65" t="s">
        <v>227</v>
      </c>
      <c r="E14" s="66"/>
    </row>
    <row r="15" spans="1:14" ht="27" thickBot="1" x14ac:dyDescent="0.3">
      <c r="A15" s="67"/>
      <c r="B15" s="68" t="s">
        <v>11</v>
      </c>
      <c r="C15" s="68" t="s">
        <v>182</v>
      </c>
      <c r="E15" s="69"/>
      <c r="F15" s="68" t="s">
        <v>11</v>
      </c>
      <c r="G15" s="68" t="s">
        <v>185</v>
      </c>
    </row>
    <row r="16" spans="1:14" ht="27" thickBot="1" x14ac:dyDescent="0.3">
      <c r="A16" s="70">
        <v>1</v>
      </c>
      <c r="B16" s="71" t="s">
        <v>228</v>
      </c>
      <c r="C16" s="71" t="s">
        <v>229</v>
      </c>
      <c r="E16" s="70">
        <v>1</v>
      </c>
      <c r="F16" s="71" t="s">
        <v>230</v>
      </c>
      <c r="G16" s="71" t="s">
        <v>190</v>
      </c>
      <c r="I16" s="447" t="s">
        <v>186</v>
      </c>
      <c r="J16" s="448"/>
      <c r="K16" s="449" t="s">
        <v>187</v>
      </c>
      <c r="L16" s="450"/>
      <c r="M16" s="450"/>
      <c r="N16" s="451"/>
    </row>
    <row r="17" spans="1:14" ht="53.4" thickBot="1" x14ac:dyDescent="0.3">
      <c r="A17" s="70">
        <v>2</v>
      </c>
      <c r="B17" s="71" t="s">
        <v>231</v>
      </c>
      <c r="C17" s="71" t="s">
        <v>184</v>
      </c>
      <c r="E17" s="70">
        <v>2</v>
      </c>
      <c r="F17" s="71" t="s">
        <v>232</v>
      </c>
      <c r="G17" s="71" t="s">
        <v>233</v>
      </c>
      <c r="I17" s="452" t="s">
        <v>191</v>
      </c>
      <c r="J17" s="453"/>
      <c r="K17" s="60" t="s">
        <v>192</v>
      </c>
      <c r="L17" s="60" t="s">
        <v>193</v>
      </c>
      <c r="M17" s="60" t="s">
        <v>194</v>
      </c>
      <c r="N17" s="60" t="s">
        <v>195</v>
      </c>
    </row>
    <row r="18" spans="1:14" ht="27" thickBot="1" x14ac:dyDescent="0.3">
      <c r="A18" s="70">
        <v>3</v>
      </c>
      <c r="B18" s="71" t="s">
        <v>234</v>
      </c>
      <c r="C18" s="71" t="s">
        <v>184</v>
      </c>
      <c r="E18" s="70">
        <v>3</v>
      </c>
      <c r="F18" s="71" t="s">
        <v>234</v>
      </c>
      <c r="G18" s="71" t="s">
        <v>190</v>
      </c>
      <c r="I18" s="443" t="s">
        <v>198</v>
      </c>
      <c r="J18" s="444"/>
      <c r="K18" s="61" t="s">
        <v>199</v>
      </c>
      <c r="L18" s="61" t="s">
        <v>200</v>
      </c>
      <c r="M18" s="61" t="s">
        <v>201</v>
      </c>
      <c r="N18" s="61" t="s">
        <v>202</v>
      </c>
    </row>
    <row r="19" spans="1:14" ht="27" thickBot="1" x14ac:dyDescent="0.3">
      <c r="A19" s="70">
        <v>4</v>
      </c>
      <c r="B19" s="71" t="s">
        <v>235</v>
      </c>
      <c r="C19" s="71" t="s">
        <v>236</v>
      </c>
      <c r="E19" s="70">
        <v>4</v>
      </c>
      <c r="F19" s="71" t="s">
        <v>235</v>
      </c>
      <c r="G19" s="71" t="s">
        <v>190</v>
      </c>
      <c r="I19" s="443" t="s">
        <v>204</v>
      </c>
      <c r="J19" s="444"/>
      <c r="K19" s="61" t="s">
        <v>205</v>
      </c>
      <c r="L19" s="61" t="s">
        <v>206</v>
      </c>
      <c r="M19" s="61" t="s">
        <v>207</v>
      </c>
      <c r="N19" s="61" t="s">
        <v>199</v>
      </c>
    </row>
    <row r="20" spans="1:14" ht="66.599999999999994" thickBot="1" x14ac:dyDescent="0.3">
      <c r="A20" s="70">
        <v>5</v>
      </c>
      <c r="B20" s="71" t="s">
        <v>237</v>
      </c>
      <c r="C20" s="71" t="s">
        <v>184</v>
      </c>
      <c r="E20" s="70">
        <v>5</v>
      </c>
      <c r="F20" s="71" t="s">
        <v>238</v>
      </c>
      <c r="G20" s="71" t="s">
        <v>190</v>
      </c>
      <c r="I20" s="443" t="s">
        <v>210</v>
      </c>
      <c r="J20" s="444"/>
      <c r="K20" s="61" t="s">
        <v>205</v>
      </c>
      <c r="L20" s="61" t="s">
        <v>206</v>
      </c>
      <c r="M20" s="61" t="s">
        <v>207</v>
      </c>
      <c r="N20" s="61" t="s">
        <v>199</v>
      </c>
    </row>
    <row r="21" spans="1:14" ht="40.200000000000003" thickBot="1" x14ac:dyDescent="0.3">
      <c r="A21" s="70">
        <v>6</v>
      </c>
      <c r="B21" s="71" t="s">
        <v>239</v>
      </c>
      <c r="C21" s="71" t="s">
        <v>184</v>
      </c>
      <c r="E21" s="70">
        <v>6</v>
      </c>
      <c r="F21" s="72" t="s">
        <v>223</v>
      </c>
      <c r="G21" s="71" t="s">
        <v>222</v>
      </c>
      <c r="I21" s="445" t="s">
        <v>213</v>
      </c>
      <c r="J21" s="62" t="s">
        <v>214</v>
      </c>
      <c r="K21" s="61" t="s">
        <v>215</v>
      </c>
      <c r="L21" s="61" t="s">
        <v>205</v>
      </c>
      <c r="M21" s="61" t="s">
        <v>206</v>
      </c>
      <c r="N21" s="61" t="s">
        <v>216</v>
      </c>
    </row>
    <row r="22" spans="1:14" ht="40.200000000000003" thickBot="1" x14ac:dyDescent="0.3">
      <c r="A22" s="73">
        <v>7</v>
      </c>
      <c r="B22" s="74" t="s">
        <v>223</v>
      </c>
      <c r="C22" s="75" t="s">
        <v>222</v>
      </c>
      <c r="I22" s="446"/>
      <c r="J22" s="62" t="s">
        <v>218</v>
      </c>
      <c r="K22" s="61" t="s">
        <v>219</v>
      </c>
      <c r="L22" s="61" t="s">
        <v>215</v>
      </c>
      <c r="M22" s="61" t="s">
        <v>220</v>
      </c>
      <c r="N22" s="61" t="s">
        <v>205</v>
      </c>
    </row>
  </sheetData>
  <mergeCells count="14">
    <mergeCell ref="I7:J7"/>
    <mergeCell ref="I3:J3"/>
    <mergeCell ref="K3:N3"/>
    <mergeCell ref="I4:J4"/>
    <mergeCell ref="I5:J5"/>
    <mergeCell ref="I6:J6"/>
    <mergeCell ref="I20:J20"/>
    <mergeCell ref="I21:I22"/>
    <mergeCell ref="I8:I9"/>
    <mergeCell ref="I16:J16"/>
    <mergeCell ref="K16:N16"/>
    <mergeCell ref="I17:J17"/>
    <mergeCell ref="I18:J18"/>
    <mergeCell ref="I19:J19"/>
  </mergeCells>
  <pageMargins left="0.7" right="0.21" top="0.75" bottom="0.75" header="0.3" footer="0.3"/>
  <pageSetup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autoPageBreaks="0" fitToPage="1"/>
  </sheetPr>
  <dimension ref="A1:IV1336"/>
  <sheetViews>
    <sheetView showGridLines="0" showZeros="0" tabSelected="1" zoomScale="63" zoomScaleNormal="63" zoomScaleSheetLayoutView="64" workbookViewId="0">
      <selection activeCell="L3" sqref="L1:P1048576"/>
    </sheetView>
  </sheetViews>
  <sheetFormatPr defaultColWidth="9.109375" defaultRowHeight="15" x14ac:dyDescent="0.25"/>
  <cols>
    <col min="1" max="1" width="9.109375" style="4"/>
    <col min="2" max="2" width="4.88671875" style="4" customWidth="1"/>
    <col min="3" max="3" width="4.88671875" style="2" customWidth="1"/>
    <col min="4" max="4" width="5.88671875" style="5" customWidth="1"/>
    <col min="5" max="5" width="11.33203125" style="5" customWidth="1"/>
    <col min="6" max="6" width="8.109375" style="5" customWidth="1"/>
    <col min="7" max="7" width="13" style="5" customWidth="1"/>
    <col min="8" max="8" width="13.44140625" style="6" customWidth="1"/>
    <col min="9" max="9" width="24" style="6" customWidth="1"/>
    <col min="10" max="10" width="11.5546875" style="47" customWidth="1"/>
    <col min="11" max="11" width="5" style="6" customWidth="1"/>
    <col min="12" max="12" width="15.88671875" style="6" customWidth="1"/>
    <col min="13" max="13" width="16" style="1" customWidth="1"/>
    <col min="14" max="14" width="19.5546875" style="1" customWidth="1"/>
    <col min="15" max="15" width="17" style="246" customWidth="1"/>
    <col min="16" max="16" width="15.88671875" style="1" customWidth="1"/>
    <col min="17" max="17" width="6.88671875" style="2" customWidth="1"/>
    <col min="18" max="18" width="6.109375" style="7" customWidth="1"/>
    <col min="19" max="19" width="13" style="4" customWidth="1"/>
    <col min="20" max="20" width="5.33203125" style="3" hidden="1" customWidth="1"/>
    <col min="21" max="21" width="13.109375" style="4" hidden="1" customWidth="1"/>
    <col min="22" max="22" width="4.44140625" style="3" hidden="1" customWidth="1"/>
    <col min="23" max="23" width="13.109375" style="4" hidden="1" customWidth="1"/>
    <col min="24" max="24" width="10.5546875" style="3" hidden="1" customWidth="1"/>
    <col min="25" max="25" width="12.109375" style="4" hidden="1" customWidth="1"/>
    <col min="26" max="26" width="7.88671875" style="3" hidden="1" customWidth="1"/>
    <col min="27" max="27" width="12.6640625" style="4" customWidth="1"/>
    <col min="28" max="28" width="7" style="3" hidden="1" customWidth="1"/>
    <col min="29" max="29" width="13.88671875" style="4" hidden="1" customWidth="1"/>
    <col min="30" max="30" width="4.6640625" style="3" hidden="1" customWidth="1"/>
    <col min="31" max="31" width="9.5546875" style="3" hidden="1" customWidth="1"/>
    <col min="32" max="32" width="13.6640625" style="4" hidden="1" customWidth="1"/>
    <col min="33" max="33" width="5.88671875" style="3" hidden="1" customWidth="1"/>
    <col min="34" max="34" width="12.5546875" style="4" customWidth="1"/>
    <col min="35" max="35" width="7.33203125" style="3" hidden="1" customWidth="1"/>
    <col min="36" max="36" width="5.44140625" style="3" customWidth="1"/>
    <col min="37" max="37" width="13" style="4" customWidth="1"/>
    <col min="38" max="38" width="8.33203125" style="4" hidden="1" customWidth="1"/>
    <col min="39" max="39" width="18.44140625" style="4" hidden="1" customWidth="1"/>
    <col min="40" max="40" width="21.33203125" style="4" hidden="1" customWidth="1"/>
    <col min="41" max="41" width="17.5546875" style="4" customWidth="1"/>
    <col min="42" max="42" width="27" style="4" customWidth="1"/>
    <col min="43" max="44" width="18.33203125" style="4" customWidth="1"/>
    <col min="45" max="45" width="8.5546875" style="4" hidden="1" customWidth="1"/>
    <col min="46" max="46" width="9.5546875" style="4" hidden="1" customWidth="1"/>
    <col min="47" max="47" width="22" style="4" customWidth="1"/>
    <col min="48" max="48" width="10" style="4" customWidth="1"/>
    <col min="49" max="49" width="17.5546875" style="4" customWidth="1"/>
    <col min="50" max="50" width="9.109375" style="4"/>
    <col min="51" max="51" width="11.6640625" style="4" bestFit="1" customWidth="1"/>
    <col min="52" max="16384" width="9.109375" style="4"/>
  </cols>
  <sheetData>
    <row r="1" spans="2:51" ht="33.75" customHeight="1" x14ac:dyDescent="0.25">
      <c r="C1" s="234"/>
      <c r="D1" s="734" t="s">
        <v>534</v>
      </c>
      <c r="E1" s="734"/>
      <c r="F1" s="734"/>
      <c r="G1" s="734"/>
      <c r="H1" s="734"/>
      <c r="I1" s="734"/>
      <c r="J1" s="734" t="s">
        <v>540</v>
      </c>
      <c r="K1" s="734"/>
      <c r="L1" s="734"/>
      <c r="M1" s="662"/>
      <c r="N1" s="662"/>
      <c r="O1" s="425"/>
      <c r="P1" s="236"/>
      <c r="Q1" s="236"/>
      <c r="R1" s="236"/>
      <c r="S1" s="236"/>
      <c r="T1" s="235"/>
      <c r="U1" s="235"/>
      <c r="V1" s="235"/>
      <c r="W1" s="236"/>
      <c r="X1" s="235"/>
      <c r="Y1" s="236"/>
      <c r="Z1" s="235"/>
      <c r="AA1" s="236"/>
      <c r="AB1" s="235"/>
      <c r="AC1" s="235"/>
      <c r="AD1" s="235"/>
      <c r="AE1" s="235"/>
      <c r="AF1" s="235"/>
      <c r="AG1" s="235"/>
      <c r="AH1" s="236"/>
      <c r="AI1" s="235"/>
      <c r="AJ1" s="235"/>
      <c r="AK1" s="236"/>
    </row>
    <row r="2" spans="2:51" ht="15.75" hidden="1" customHeight="1" x14ac:dyDescent="0.25">
      <c r="C2" s="235"/>
      <c r="D2" s="666" t="s">
        <v>455</v>
      </c>
      <c r="E2" s="666"/>
      <c r="F2" s="666"/>
      <c r="G2" s="666"/>
      <c r="H2" s="666"/>
      <c r="I2" s="666"/>
      <c r="J2" s="666"/>
      <c r="K2" s="666"/>
      <c r="L2" s="666"/>
      <c r="M2" s="236"/>
      <c r="N2" s="236"/>
      <c r="O2" s="237"/>
      <c r="P2" s="236"/>
      <c r="Q2" s="236"/>
      <c r="R2" s="236"/>
      <c r="S2" s="236"/>
      <c r="T2" s="235"/>
      <c r="U2" s="235"/>
      <c r="V2" s="235"/>
      <c r="W2" s="236"/>
      <c r="X2" s="235"/>
      <c r="Y2" s="236"/>
      <c r="Z2" s="235"/>
      <c r="AA2" s="236"/>
      <c r="AB2" s="235"/>
      <c r="AC2" s="235"/>
      <c r="AD2" s="235"/>
      <c r="AE2" s="235"/>
      <c r="AF2" s="235"/>
      <c r="AG2" s="235"/>
      <c r="AH2" s="236"/>
      <c r="AI2" s="235"/>
      <c r="AJ2" s="235"/>
      <c r="AK2" s="236"/>
    </row>
    <row r="3" spans="2:51" ht="10.199999999999999" hidden="1" customHeight="1" thickBot="1" x14ac:dyDescent="0.3">
      <c r="B3" s="15"/>
      <c r="C3" s="238"/>
      <c r="K3" s="51"/>
      <c r="L3" s="51"/>
      <c r="M3" s="239"/>
      <c r="N3" s="6"/>
      <c r="O3" s="46"/>
      <c r="P3" s="18"/>
      <c r="T3" s="16"/>
      <c r="U3" s="15"/>
      <c r="V3" s="16"/>
      <c r="X3" s="16"/>
      <c r="Z3" s="16"/>
      <c r="AB3" s="16"/>
      <c r="AC3" s="15"/>
      <c r="AD3" s="16"/>
      <c r="AE3" s="16"/>
      <c r="AF3" s="16"/>
      <c r="AG3" s="16"/>
      <c r="AI3" s="16"/>
      <c r="AJ3" s="16"/>
      <c r="AK3" s="8"/>
      <c r="AL3" s="17"/>
      <c r="AM3" s="17"/>
      <c r="AN3" s="17"/>
      <c r="AO3" s="17"/>
      <c r="AP3" s="17"/>
      <c r="AQ3" s="17"/>
      <c r="AR3" s="17"/>
      <c r="AS3" s="17"/>
      <c r="AT3" s="17"/>
      <c r="AU3" s="15"/>
    </row>
    <row r="4" spans="2:51" s="240" customFormat="1" ht="102" customHeight="1" x14ac:dyDescent="0.25">
      <c r="B4" s="248"/>
      <c r="C4" s="248" t="s">
        <v>3</v>
      </c>
      <c r="D4" s="248" t="s">
        <v>23</v>
      </c>
      <c r="E4" s="248" t="s">
        <v>19</v>
      </c>
      <c r="F4" s="248" t="s">
        <v>29</v>
      </c>
      <c r="G4" s="248" t="s">
        <v>30</v>
      </c>
      <c r="H4" s="249" t="s">
        <v>9</v>
      </c>
      <c r="I4" s="249" t="s">
        <v>32</v>
      </c>
      <c r="J4" s="250" t="s">
        <v>113</v>
      </c>
      <c r="K4" s="249" t="s">
        <v>42</v>
      </c>
      <c r="L4" s="249" t="s">
        <v>60</v>
      </c>
      <c r="M4" s="251" t="s">
        <v>10</v>
      </c>
      <c r="N4" s="251" t="s">
        <v>385</v>
      </c>
      <c r="O4" s="251" t="s">
        <v>384</v>
      </c>
      <c r="P4" s="251" t="s">
        <v>388</v>
      </c>
      <c r="Q4" s="248" t="s">
        <v>11</v>
      </c>
      <c r="R4" s="252" t="s">
        <v>8</v>
      </c>
      <c r="S4" s="249" t="s">
        <v>24</v>
      </c>
      <c r="T4" s="253" t="s">
        <v>20</v>
      </c>
      <c r="U4" s="249" t="s">
        <v>12</v>
      </c>
      <c r="V4" s="253" t="s">
        <v>20</v>
      </c>
      <c r="W4" s="249" t="s">
        <v>13</v>
      </c>
      <c r="X4" s="253" t="s">
        <v>20</v>
      </c>
      <c r="Y4" s="249" t="s">
        <v>25</v>
      </c>
      <c r="Z4" s="253" t="s">
        <v>20</v>
      </c>
      <c r="AA4" s="249" t="s">
        <v>14</v>
      </c>
      <c r="AB4" s="253" t="s">
        <v>20</v>
      </c>
      <c r="AC4" s="249" t="s">
        <v>12</v>
      </c>
      <c r="AD4" s="253" t="s">
        <v>20</v>
      </c>
      <c r="AE4" s="253" t="s">
        <v>246</v>
      </c>
      <c r="AF4" s="315" t="s">
        <v>26</v>
      </c>
      <c r="AG4" s="316" t="s">
        <v>20</v>
      </c>
      <c r="AH4" s="315" t="s">
        <v>43</v>
      </c>
      <c r="AI4" s="316" t="s">
        <v>21</v>
      </c>
      <c r="AJ4" s="316" t="s">
        <v>22</v>
      </c>
      <c r="AK4" s="315" t="s">
        <v>15</v>
      </c>
      <c r="AL4" s="315" t="s">
        <v>16</v>
      </c>
      <c r="AM4" s="315" t="s">
        <v>463</v>
      </c>
      <c r="AN4" s="315" t="s">
        <v>417</v>
      </c>
      <c r="AO4" s="315" t="s">
        <v>40</v>
      </c>
      <c r="AP4" s="315" t="s">
        <v>451</v>
      </c>
      <c r="AQ4" s="315" t="s">
        <v>46</v>
      </c>
      <c r="AR4" s="315" t="s">
        <v>33</v>
      </c>
      <c r="AS4" s="315" t="s">
        <v>45</v>
      </c>
      <c r="AT4" s="315" t="s">
        <v>44</v>
      </c>
      <c r="AU4" s="315" t="s">
        <v>5</v>
      </c>
      <c r="AV4" s="315" t="s">
        <v>495</v>
      </c>
    </row>
    <row r="5" spans="2:51" ht="16.5" customHeight="1" x14ac:dyDescent="0.25">
      <c r="B5" s="539">
        <v>0</v>
      </c>
      <c r="C5" s="254" t="s">
        <v>1</v>
      </c>
      <c r="D5" s="544" t="s">
        <v>31</v>
      </c>
      <c r="E5" s="544" t="s">
        <v>159</v>
      </c>
      <c r="F5" s="544" t="s">
        <v>28</v>
      </c>
      <c r="G5" s="544" t="s">
        <v>34</v>
      </c>
      <c r="H5" s="633" t="s">
        <v>302</v>
      </c>
      <c r="I5" s="663" t="s">
        <v>88</v>
      </c>
      <c r="J5" s="621" t="s">
        <v>105</v>
      </c>
      <c r="K5" s="630">
        <v>1</v>
      </c>
      <c r="O5" s="615">
        <v>1606625</v>
      </c>
      <c r="P5" s="469">
        <f>O5/0.708</f>
        <v>2269244.3502824861</v>
      </c>
      <c r="Q5" s="556" t="s">
        <v>4</v>
      </c>
      <c r="R5" s="513" t="s">
        <v>7</v>
      </c>
      <c r="S5" s="119">
        <f>U5-T5</f>
        <v>40211</v>
      </c>
      <c r="T5" s="275">
        <v>14</v>
      </c>
      <c r="U5" s="119">
        <f>W5-V5</f>
        <v>40225</v>
      </c>
      <c r="V5" s="275">
        <v>1</v>
      </c>
      <c r="W5" s="119">
        <f>Y5-X5</f>
        <v>40226</v>
      </c>
      <c r="X5" s="275">
        <v>28</v>
      </c>
      <c r="Y5" s="119">
        <f>AA5-Z5</f>
        <v>40254</v>
      </c>
      <c r="Z5" s="275">
        <v>28</v>
      </c>
      <c r="AA5" s="119">
        <f>AC5-AB5</f>
        <v>40282</v>
      </c>
      <c r="AB5" s="275">
        <v>14</v>
      </c>
      <c r="AC5" s="119">
        <f>AF5-AD5</f>
        <v>40296</v>
      </c>
      <c r="AD5" s="275">
        <v>3</v>
      </c>
      <c r="AE5" s="516" t="s">
        <v>247</v>
      </c>
      <c r="AF5" s="119">
        <v>40299</v>
      </c>
      <c r="AG5" s="275">
        <v>14</v>
      </c>
      <c r="AH5" s="119">
        <f>AF5+AG5</f>
        <v>40313</v>
      </c>
      <c r="AI5" s="275">
        <f>30.5*18</f>
        <v>549</v>
      </c>
      <c r="AJ5" s="275">
        <f>AI5/30.5</f>
        <v>18</v>
      </c>
      <c r="AK5" s="119">
        <f t="shared" ref="AK5:AK21" si="0">AH5+AI5</f>
        <v>40862</v>
      </c>
      <c r="AL5" s="242" t="s">
        <v>6</v>
      </c>
      <c r="AM5" s="242" t="s">
        <v>6</v>
      </c>
      <c r="AN5" s="242"/>
      <c r="AO5" s="242" t="s">
        <v>6</v>
      </c>
      <c r="AP5" s="242"/>
      <c r="AQ5" s="486" t="s">
        <v>240</v>
      </c>
      <c r="AR5" s="486" t="s">
        <v>241</v>
      </c>
      <c r="AS5" s="242"/>
      <c r="AT5" s="243"/>
      <c r="AU5" s="667" t="s">
        <v>326</v>
      </c>
      <c r="AV5" s="681">
        <v>0</v>
      </c>
    </row>
    <row r="6" spans="2:51" ht="15.75" customHeight="1" x14ac:dyDescent="0.25">
      <c r="B6" s="540"/>
      <c r="C6" s="148" t="s">
        <v>2</v>
      </c>
      <c r="D6" s="545"/>
      <c r="E6" s="545"/>
      <c r="F6" s="545"/>
      <c r="G6" s="545"/>
      <c r="H6" s="634"/>
      <c r="I6" s="664"/>
      <c r="J6" s="622"/>
      <c r="K6" s="631"/>
      <c r="L6" s="522">
        <v>2829729</v>
      </c>
      <c r="M6" s="478">
        <v>4112829</v>
      </c>
      <c r="N6" s="478">
        <v>2923200</v>
      </c>
      <c r="O6" s="616"/>
      <c r="P6" s="470"/>
      <c r="Q6" s="557"/>
      <c r="R6" s="514"/>
      <c r="S6" s="276">
        <v>40506</v>
      </c>
      <c r="T6" s="277">
        <v>14</v>
      </c>
      <c r="U6" s="276">
        <f>S6+T6</f>
        <v>40520</v>
      </c>
      <c r="V6" s="277">
        <v>1</v>
      </c>
      <c r="W6" s="276">
        <f>U6+V6</f>
        <v>40521</v>
      </c>
      <c r="X6" s="277">
        <v>28</v>
      </c>
      <c r="Y6" s="276">
        <f>W6+X6</f>
        <v>40549</v>
      </c>
      <c r="Z6" s="277">
        <v>28</v>
      </c>
      <c r="AA6" s="276">
        <f>Y6+Z6</f>
        <v>40577</v>
      </c>
      <c r="AB6" s="277">
        <v>14</v>
      </c>
      <c r="AC6" s="276">
        <f>AA6+AB6</f>
        <v>40591</v>
      </c>
      <c r="AD6" s="277">
        <v>7</v>
      </c>
      <c r="AE6" s="517"/>
      <c r="AF6" s="276">
        <f>AC6+AD6</f>
        <v>40598</v>
      </c>
      <c r="AG6" s="277">
        <v>14</v>
      </c>
      <c r="AH6" s="276">
        <v>41121</v>
      </c>
      <c r="AI6" s="277">
        <f>30.5*12</f>
        <v>366</v>
      </c>
      <c r="AJ6" s="277">
        <f t="shared" ref="AJ6:AJ20" si="1">AI6/30.5</f>
        <v>12</v>
      </c>
      <c r="AK6" s="276">
        <f t="shared" si="0"/>
        <v>41487</v>
      </c>
      <c r="AL6" s="141" t="s">
        <v>6</v>
      </c>
      <c r="AM6" s="141" t="s">
        <v>6</v>
      </c>
      <c r="AN6" s="141"/>
      <c r="AO6" s="645">
        <f>113947/0.708</f>
        <v>160942.09039548025</v>
      </c>
      <c r="AP6" s="649"/>
      <c r="AQ6" s="487"/>
      <c r="AR6" s="487"/>
      <c r="AS6" s="306"/>
      <c r="AT6" s="313" t="s">
        <v>251</v>
      </c>
      <c r="AU6" s="668"/>
      <c r="AV6" s="473"/>
    </row>
    <row r="7" spans="2:51" ht="24" customHeight="1" x14ac:dyDescent="0.25">
      <c r="B7" s="541"/>
      <c r="C7" s="97" t="s">
        <v>0</v>
      </c>
      <c r="D7" s="546"/>
      <c r="E7" s="546"/>
      <c r="F7" s="546"/>
      <c r="G7" s="546"/>
      <c r="H7" s="634"/>
      <c r="I7" s="665"/>
      <c r="J7" s="623"/>
      <c r="K7" s="632"/>
      <c r="L7" s="523"/>
      <c r="M7" s="479"/>
      <c r="N7" s="479"/>
      <c r="O7" s="617"/>
      <c r="P7" s="471"/>
      <c r="Q7" s="558"/>
      <c r="R7" s="515"/>
      <c r="S7" s="278">
        <v>40601</v>
      </c>
      <c r="T7" s="279">
        <v>14</v>
      </c>
      <c r="U7" s="280">
        <f>S7+T7</f>
        <v>40615</v>
      </c>
      <c r="V7" s="279">
        <v>1</v>
      </c>
      <c r="W7" s="280">
        <f>U7+V7</f>
        <v>40616</v>
      </c>
      <c r="X7" s="279">
        <v>28</v>
      </c>
      <c r="Y7" s="280">
        <f>W7+X7</f>
        <v>40644</v>
      </c>
      <c r="Z7" s="279"/>
      <c r="AA7" s="280"/>
      <c r="AB7" s="279"/>
      <c r="AC7" s="280"/>
      <c r="AD7" s="279"/>
      <c r="AE7" s="518"/>
      <c r="AF7" s="280">
        <v>40710</v>
      </c>
      <c r="AG7" s="279">
        <f>AH7-AF7</f>
        <v>44</v>
      </c>
      <c r="AH7" s="317">
        <v>40754</v>
      </c>
      <c r="AI7" s="279">
        <v>365</v>
      </c>
      <c r="AJ7" s="279">
        <v>12</v>
      </c>
      <c r="AK7" s="280"/>
      <c r="AL7" s="306" t="s">
        <v>6</v>
      </c>
      <c r="AM7" s="325">
        <v>1606625</v>
      </c>
      <c r="AN7" s="307">
        <f>AM7/0.708</f>
        <v>2269244.3502824861</v>
      </c>
      <c r="AO7" s="646"/>
      <c r="AP7" s="650"/>
      <c r="AQ7" s="488"/>
      <c r="AR7" s="488"/>
      <c r="AU7" s="669"/>
      <c r="AV7" s="474"/>
      <c r="AY7" s="4">
        <f>AW7*1.4</f>
        <v>0</v>
      </c>
    </row>
    <row r="8" spans="2:51" ht="16.5" customHeight="1" x14ac:dyDescent="0.25">
      <c r="B8" s="539">
        <v>1</v>
      </c>
      <c r="C8" s="254" t="s">
        <v>1</v>
      </c>
      <c r="D8" s="544" t="s">
        <v>31</v>
      </c>
      <c r="E8" s="544" t="s">
        <v>160</v>
      </c>
      <c r="F8" s="544" t="s">
        <v>28</v>
      </c>
      <c r="G8" s="544" t="s">
        <v>35</v>
      </c>
      <c r="H8" s="634"/>
      <c r="I8" s="519" t="s">
        <v>87</v>
      </c>
      <c r="J8" s="621" t="s">
        <v>105</v>
      </c>
      <c r="K8" s="630">
        <v>1</v>
      </c>
      <c r="M8" s="263"/>
      <c r="O8" s="618">
        <v>1086972.3</v>
      </c>
      <c r="P8" s="469">
        <f>O8/0.708</f>
        <v>1535271.6101694917</v>
      </c>
      <c r="Q8" s="539" t="s">
        <v>4</v>
      </c>
      <c r="R8" s="659" t="s">
        <v>7</v>
      </c>
      <c r="S8" s="281">
        <f>U8-T8</f>
        <v>40284.75</v>
      </c>
      <c r="T8" s="282"/>
      <c r="U8" s="281">
        <f>W8-V8</f>
        <v>40284.75</v>
      </c>
      <c r="V8" s="282">
        <v>1</v>
      </c>
      <c r="W8" s="281">
        <f>Y8-X8</f>
        <v>40285.75</v>
      </c>
      <c r="X8" s="282">
        <v>28</v>
      </c>
      <c r="Y8" s="281">
        <f>AA8-Z8</f>
        <v>40313.75</v>
      </c>
      <c r="Z8" s="282">
        <v>28</v>
      </c>
      <c r="AA8" s="281">
        <f>AC8-AB8</f>
        <v>40341.75</v>
      </c>
      <c r="AB8" s="282"/>
      <c r="AC8" s="281">
        <f>AF8-AD8</f>
        <v>40341.75</v>
      </c>
      <c r="AD8" s="282">
        <v>3</v>
      </c>
      <c r="AE8" s="516" t="s">
        <v>248</v>
      </c>
      <c r="AF8" s="119">
        <f>AF5+(1.5*30.5)</f>
        <v>40344.75</v>
      </c>
      <c r="AG8" s="275">
        <v>14</v>
      </c>
      <c r="AH8" s="119">
        <f>AF8+AG8</f>
        <v>40358.75</v>
      </c>
      <c r="AI8" s="275">
        <f>30.5*18</f>
        <v>549</v>
      </c>
      <c r="AJ8" s="275">
        <f t="shared" si="1"/>
        <v>18</v>
      </c>
      <c r="AK8" s="119">
        <f t="shared" si="0"/>
        <v>40907.75</v>
      </c>
      <c r="AL8" s="242" t="s">
        <v>6</v>
      </c>
      <c r="AM8" s="242" t="s">
        <v>6</v>
      </c>
      <c r="AN8" s="242"/>
      <c r="AO8" s="242" t="s">
        <v>6</v>
      </c>
      <c r="AP8" s="242"/>
      <c r="AQ8" s="486" t="s">
        <v>243</v>
      </c>
      <c r="AR8" s="486" t="s">
        <v>242</v>
      </c>
      <c r="AS8" s="242"/>
      <c r="AT8" s="243"/>
      <c r="AU8" s="603" t="s">
        <v>500</v>
      </c>
      <c r="AV8" s="597">
        <v>0.99</v>
      </c>
    </row>
    <row r="9" spans="2:51" ht="15.75" customHeight="1" x14ac:dyDescent="0.25">
      <c r="B9" s="540"/>
      <c r="C9" s="148" t="s">
        <v>2</v>
      </c>
      <c r="D9" s="545"/>
      <c r="E9" s="545"/>
      <c r="F9" s="545"/>
      <c r="G9" s="545"/>
      <c r="H9" s="634"/>
      <c r="I9" s="520"/>
      <c r="J9" s="622"/>
      <c r="K9" s="631"/>
      <c r="L9" s="522">
        <v>1283100</v>
      </c>
      <c r="M9" s="677"/>
      <c r="N9" s="478">
        <v>1904000</v>
      </c>
      <c r="O9" s="619"/>
      <c r="P9" s="470"/>
      <c r="Q9" s="540"/>
      <c r="R9" s="660"/>
      <c r="S9" s="283">
        <v>40506</v>
      </c>
      <c r="T9" s="284">
        <v>14</v>
      </c>
      <c r="U9" s="283">
        <f>S9+T9</f>
        <v>40520</v>
      </c>
      <c r="V9" s="284">
        <v>1</v>
      </c>
      <c r="W9" s="283">
        <f>U9+V9</f>
        <v>40521</v>
      </c>
      <c r="X9" s="284">
        <v>28</v>
      </c>
      <c r="Y9" s="283">
        <f>W9+X9</f>
        <v>40549</v>
      </c>
      <c r="Z9" s="284">
        <v>28</v>
      </c>
      <c r="AA9" s="283">
        <f>Y9+Z9</f>
        <v>40577</v>
      </c>
      <c r="AB9" s="284">
        <v>14</v>
      </c>
      <c r="AC9" s="283">
        <f>AA9+AB9</f>
        <v>40591</v>
      </c>
      <c r="AD9" s="284">
        <v>7</v>
      </c>
      <c r="AE9" s="517"/>
      <c r="AF9" s="276">
        <f>AC9+AD9</f>
        <v>40598</v>
      </c>
      <c r="AG9" s="277">
        <v>14</v>
      </c>
      <c r="AH9" s="276">
        <v>40759</v>
      </c>
      <c r="AI9" s="277">
        <f>30.5*12</f>
        <v>366</v>
      </c>
      <c r="AJ9" s="277">
        <f t="shared" si="1"/>
        <v>12</v>
      </c>
      <c r="AK9" s="276">
        <f t="shared" si="0"/>
        <v>41125</v>
      </c>
      <c r="AL9" s="141" t="s">
        <v>6</v>
      </c>
      <c r="AM9" s="141" t="s">
        <v>6</v>
      </c>
      <c r="AN9" s="141"/>
      <c r="AO9" s="647" t="s">
        <v>6</v>
      </c>
      <c r="AP9" s="651">
        <v>1696213.7</v>
      </c>
      <c r="AQ9" s="487"/>
      <c r="AR9" s="487"/>
      <c r="AS9" s="141"/>
      <c r="AT9" s="310" t="s">
        <v>464</v>
      </c>
      <c r="AU9" s="604"/>
      <c r="AV9" s="598"/>
    </row>
    <row r="10" spans="2:51" ht="22.5" customHeight="1" x14ac:dyDescent="0.25">
      <c r="B10" s="541"/>
      <c r="C10" s="97" t="s">
        <v>0</v>
      </c>
      <c r="D10" s="546"/>
      <c r="E10" s="546"/>
      <c r="F10" s="546"/>
      <c r="G10" s="546"/>
      <c r="H10" s="634"/>
      <c r="I10" s="521"/>
      <c r="J10" s="623"/>
      <c r="K10" s="632"/>
      <c r="L10" s="523"/>
      <c r="M10" s="479"/>
      <c r="N10" s="479"/>
      <c r="O10" s="620"/>
      <c r="P10" s="471"/>
      <c r="Q10" s="541"/>
      <c r="R10" s="661"/>
      <c r="S10" s="278">
        <v>40601</v>
      </c>
      <c r="T10" s="285">
        <v>14</v>
      </c>
      <c r="U10" s="278">
        <f>S10+T10</f>
        <v>40615</v>
      </c>
      <c r="V10" s="285">
        <v>1</v>
      </c>
      <c r="W10" s="278">
        <f>U10+V10</f>
        <v>40616</v>
      </c>
      <c r="X10" s="285">
        <v>28</v>
      </c>
      <c r="Y10" s="278">
        <f>W10+X10</f>
        <v>40644</v>
      </c>
      <c r="Z10" s="285"/>
      <c r="AA10" s="278"/>
      <c r="AB10" s="285"/>
      <c r="AC10" s="278"/>
      <c r="AD10" s="285"/>
      <c r="AE10" s="518"/>
      <c r="AF10" s="280">
        <v>40721</v>
      </c>
      <c r="AG10" s="279">
        <f>AH10-AF10</f>
        <v>38</v>
      </c>
      <c r="AH10" s="280">
        <v>40759</v>
      </c>
      <c r="AI10" s="279">
        <v>365</v>
      </c>
      <c r="AJ10" s="279">
        <v>12</v>
      </c>
      <c r="AK10" s="286">
        <f>AH10+AI10</f>
        <v>41124</v>
      </c>
      <c r="AL10" s="311" t="s">
        <v>6</v>
      </c>
      <c r="AM10" s="325">
        <v>1086972.3</v>
      </c>
      <c r="AN10" s="307">
        <f>AM10/0.708</f>
        <v>1535271.6101694917</v>
      </c>
      <c r="AO10" s="648"/>
      <c r="AP10" s="652"/>
      <c r="AQ10" s="488"/>
      <c r="AR10" s="488"/>
      <c r="AS10" s="306"/>
      <c r="AT10" s="313"/>
      <c r="AU10" s="605"/>
      <c r="AV10" s="599"/>
    </row>
    <row r="11" spans="2:51" ht="17.25" customHeight="1" x14ac:dyDescent="0.25">
      <c r="B11" s="149"/>
      <c r="C11" s="254" t="s">
        <v>1</v>
      </c>
      <c r="D11" s="559" t="s">
        <v>31</v>
      </c>
      <c r="E11" s="544" t="s">
        <v>161</v>
      </c>
      <c r="F11" s="559" t="s">
        <v>28</v>
      </c>
      <c r="G11" s="559" t="s">
        <v>36</v>
      </c>
      <c r="H11" s="634"/>
      <c r="I11" s="519" t="s">
        <v>85</v>
      </c>
      <c r="J11" s="621" t="s">
        <v>105</v>
      </c>
      <c r="K11" s="630">
        <v>1</v>
      </c>
      <c r="L11" s="396"/>
      <c r="O11" s="615">
        <v>842245</v>
      </c>
      <c r="P11" s="469">
        <f>O11/0.708</f>
        <v>1189611.5819209041</v>
      </c>
      <c r="Q11" s="556" t="s">
        <v>4</v>
      </c>
      <c r="R11" s="513" t="s">
        <v>27</v>
      </c>
      <c r="S11" s="119">
        <f>U11-T11</f>
        <v>40605</v>
      </c>
      <c r="T11" s="275"/>
      <c r="U11" s="119">
        <f>W11-V11</f>
        <v>40605</v>
      </c>
      <c r="V11" s="275">
        <v>1</v>
      </c>
      <c r="W11" s="119">
        <f>Y11-X11</f>
        <v>40606</v>
      </c>
      <c r="X11" s="275">
        <v>28</v>
      </c>
      <c r="Y11" s="119">
        <f>AA11-Z11</f>
        <v>40634</v>
      </c>
      <c r="Z11" s="275">
        <v>28</v>
      </c>
      <c r="AA11" s="119">
        <f>AC11-AB11</f>
        <v>40662</v>
      </c>
      <c r="AB11" s="275"/>
      <c r="AC11" s="119">
        <f>AF11-AD11</f>
        <v>40662</v>
      </c>
      <c r="AD11" s="275">
        <v>3</v>
      </c>
      <c r="AE11" s="516" t="s">
        <v>252</v>
      </c>
      <c r="AF11" s="119">
        <f>AF8+(10.5*30.5)</f>
        <v>40665</v>
      </c>
      <c r="AG11" s="275">
        <v>14</v>
      </c>
      <c r="AH11" s="119">
        <f>AF11+AG11</f>
        <v>40679</v>
      </c>
      <c r="AI11" s="275">
        <f>30.5*18</f>
        <v>549</v>
      </c>
      <c r="AJ11" s="275">
        <f t="shared" si="1"/>
        <v>18</v>
      </c>
      <c r="AK11" s="119">
        <f t="shared" si="0"/>
        <v>41228</v>
      </c>
      <c r="AL11" s="242" t="s">
        <v>6</v>
      </c>
      <c r="AM11" s="242" t="s">
        <v>6</v>
      </c>
      <c r="AN11" s="242"/>
      <c r="AO11" s="242" t="s">
        <v>6</v>
      </c>
      <c r="AP11" s="242"/>
      <c r="AQ11" s="608" t="s">
        <v>254</v>
      </c>
      <c r="AR11" s="588" t="s">
        <v>256</v>
      </c>
      <c r="AS11" s="242"/>
      <c r="AT11" s="243"/>
      <c r="AU11" s="603" t="s">
        <v>497</v>
      </c>
      <c r="AV11" s="597">
        <v>0.99</v>
      </c>
    </row>
    <row r="12" spans="2:51" ht="15.75" customHeight="1" x14ac:dyDescent="0.25">
      <c r="B12" s="143">
        <v>2</v>
      </c>
      <c r="C12" s="148" t="s">
        <v>2</v>
      </c>
      <c r="D12" s="560"/>
      <c r="E12" s="545"/>
      <c r="F12" s="560"/>
      <c r="G12" s="560"/>
      <c r="H12" s="634"/>
      <c r="I12" s="520"/>
      <c r="J12" s="622"/>
      <c r="K12" s="631"/>
      <c r="L12" s="522">
        <v>1386206</v>
      </c>
      <c r="M12" s="478">
        <v>1386206</v>
      </c>
      <c r="N12" s="478">
        <v>1488960</v>
      </c>
      <c r="O12" s="616"/>
      <c r="P12" s="470"/>
      <c r="Q12" s="557"/>
      <c r="R12" s="514"/>
      <c r="S12" s="276">
        <v>40649</v>
      </c>
      <c r="T12" s="277">
        <v>14</v>
      </c>
      <c r="U12" s="276">
        <f>S12+T12</f>
        <v>40663</v>
      </c>
      <c r="V12" s="277">
        <v>1</v>
      </c>
      <c r="W12" s="276">
        <f>U12+V12</f>
        <v>40664</v>
      </c>
      <c r="X12" s="277">
        <v>28</v>
      </c>
      <c r="Y12" s="276">
        <f>W12+X12</f>
        <v>40692</v>
      </c>
      <c r="Z12" s="277">
        <v>28</v>
      </c>
      <c r="AA12" s="276">
        <f>Y12+Z12</f>
        <v>40720</v>
      </c>
      <c r="AB12" s="277">
        <v>14</v>
      </c>
      <c r="AC12" s="276">
        <f>AA12+AB12</f>
        <v>40734</v>
      </c>
      <c r="AD12" s="277">
        <v>7</v>
      </c>
      <c r="AE12" s="517"/>
      <c r="AF12" s="276">
        <f>AC12+AD12</f>
        <v>40741</v>
      </c>
      <c r="AG12" s="277">
        <v>14</v>
      </c>
      <c r="AH12" s="276">
        <v>40794</v>
      </c>
      <c r="AI12" s="277">
        <v>410</v>
      </c>
      <c r="AJ12" s="277">
        <f t="shared" si="1"/>
        <v>13.442622950819672</v>
      </c>
      <c r="AK12" s="276">
        <f t="shared" si="0"/>
        <v>41204</v>
      </c>
      <c r="AL12" s="141" t="s">
        <v>6</v>
      </c>
      <c r="AM12" s="141" t="s">
        <v>6</v>
      </c>
      <c r="AN12" s="141"/>
      <c r="AO12" s="595">
        <f>(11624+53716)/0.708</f>
        <v>92288.135593220344</v>
      </c>
      <c r="AP12" s="655">
        <v>1281900.47</v>
      </c>
      <c r="AQ12" s="589"/>
      <c r="AR12" s="606"/>
      <c r="AS12" s="141"/>
      <c r="AT12" s="310" t="s">
        <v>465</v>
      </c>
      <c r="AU12" s="604"/>
      <c r="AV12" s="598"/>
    </row>
    <row r="13" spans="2:51" ht="24" customHeight="1" x14ac:dyDescent="0.25">
      <c r="B13" s="256"/>
      <c r="C13" s="97" t="s">
        <v>0</v>
      </c>
      <c r="D13" s="561"/>
      <c r="E13" s="546"/>
      <c r="F13" s="561"/>
      <c r="G13" s="561"/>
      <c r="H13" s="634"/>
      <c r="I13" s="521"/>
      <c r="J13" s="623"/>
      <c r="K13" s="632"/>
      <c r="L13" s="523"/>
      <c r="M13" s="479"/>
      <c r="N13" s="479"/>
      <c r="O13" s="617"/>
      <c r="P13" s="471"/>
      <c r="Q13" s="558"/>
      <c r="R13" s="515"/>
      <c r="S13" s="280">
        <v>40642</v>
      </c>
      <c r="T13" s="279">
        <v>14</v>
      </c>
      <c r="U13" s="280">
        <f>S13+T13</f>
        <v>40656</v>
      </c>
      <c r="V13" s="279">
        <v>1</v>
      </c>
      <c r="W13" s="280">
        <f>U13+V13</f>
        <v>40657</v>
      </c>
      <c r="X13" s="279">
        <v>28</v>
      </c>
      <c r="Y13" s="280">
        <f>W13+X13</f>
        <v>40685</v>
      </c>
      <c r="Z13" s="279"/>
      <c r="AA13" s="280"/>
      <c r="AB13" s="279"/>
      <c r="AC13" s="280"/>
      <c r="AD13" s="279"/>
      <c r="AE13" s="518"/>
      <c r="AF13" s="280">
        <v>40764</v>
      </c>
      <c r="AG13" s="279">
        <f>AH13-AF13</f>
        <v>30</v>
      </c>
      <c r="AH13" s="280">
        <v>40794</v>
      </c>
      <c r="AI13" s="279">
        <v>410</v>
      </c>
      <c r="AJ13" s="279"/>
      <c r="AK13" s="286">
        <f>AH13+AI13</f>
        <v>41204</v>
      </c>
      <c r="AL13" s="311" t="s">
        <v>6</v>
      </c>
      <c r="AM13" s="325">
        <v>842245.53</v>
      </c>
      <c r="AN13" s="307">
        <f>AM13/0.708</f>
        <v>1189612.3305084747</v>
      </c>
      <c r="AO13" s="596"/>
      <c r="AP13" s="656"/>
      <c r="AQ13" s="590"/>
      <c r="AR13" s="607"/>
      <c r="AS13" s="306"/>
      <c r="AT13" s="313"/>
      <c r="AU13" s="605"/>
      <c r="AV13" s="599"/>
    </row>
    <row r="14" spans="2:51" ht="18" customHeight="1" x14ac:dyDescent="0.25">
      <c r="B14" s="565">
        <v>3</v>
      </c>
      <c r="C14" s="387" t="s">
        <v>1</v>
      </c>
      <c r="D14" s="568" t="s">
        <v>31</v>
      </c>
      <c r="E14" s="568" t="s">
        <v>162</v>
      </c>
      <c r="F14" s="544" t="s">
        <v>28</v>
      </c>
      <c r="G14" s="544" t="s">
        <v>37</v>
      </c>
      <c r="H14" s="634"/>
      <c r="I14" s="568" t="s">
        <v>90</v>
      </c>
      <c r="J14" s="633" t="s">
        <v>106</v>
      </c>
      <c r="K14" s="636">
        <v>1</v>
      </c>
      <c r="O14" s="618">
        <v>1296340</v>
      </c>
      <c r="P14" s="469">
        <f>O14/0.708</f>
        <v>1830988.7005649719</v>
      </c>
      <c r="Q14" s="556" t="s">
        <v>4</v>
      </c>
      <c r="R14" s="513" t="s">
        <v>27</v>
      </c>
      <c r="S14" s="119">
        <f>U14-T14</f>
        <v>40650.75</v>
      </c>
      <c r="T14" s="275"/>
      <c r="U14" s="119">
        <f>W14-V14</f>
        <v>40650.75</v>
      </c>
      <c r="V14" s="275">
        <v>1</v>
      </c>
      <c r="W14" s="119">
        <f>Y14-X14</f>
        <v>40651.75</v>
      </c>
      <c r="X14" s="275">
        <v>28</v>
      </c>
      <c r="Y14" s="119">
        <f>AA14-Z14</f>
        <v>40679.75</v>
      </c>
      <c r="Z14" s="275">
        <v>28</v>
      </c>
      <c r="AA14" s="119">
        <f>AC14-AB14</f>
        <v>40707.75</v>
      </c>
      <c r="AB14" s="275"/>
      <c r="AC14" s="119">
        <f>AF14-AD14</f>
        <v>40707.75</v>
      </c>
      <c r="AD14" s="275">
        <v>3</v>
      </c>
      <c r="AE14" s="516" t="s">
        <v>253</v>
      </c>
      <c r="AF14" s="119">
        <f>AF11+(1.5*30.5)</f>
        <v>40710.75</v>
      </c>
      <c r="AG14" s="275">
        <v>14</v>
      </c>
      <c r="AH14" s="119">
        <f>AF14+AG14</f>
        <v>40724.75</v>
      </c>
      <c r="AI14" s="275">
        <f>30.5*18</f>
        <v>549</v>
      </c>
      <c r="AJ14" s="275">
        <f t="shared" si="1"/>
        <v>18</v>
      </c>
      <c r="AK14" s="119">
        <f t="shared" si="0"/>
        <v>41273.75</v>
      </c>
      <c r="AL14" s="242" t="s">
        <v>6</v>
      </c>
      <c r="AM14" s="242" t="s">
        <v>6</v>
      </c>
      <c r="AN14" s="242"/>
      <c r="AO14" s="242" t="s">
        <v>6</v>
      </c>
      <c r="AP14" s="242"/>
      <c r="AQ14" s="691" t="s">
        <v>240</v>
      </c>
      <c r="AR14" s="691" t="s">
        <v>516</v>
      </c>
      <c r="AS14" s="390"/>
      <c r="AT14" s="391"/>
      <c r="AU14" s="460" t="s">
        <v>517</v>
      </c>
      <c r="AV14" s="676">
        <v>0.99</v>
      </c>
    </row>
    <row r="15" spans="2:51" ht="18" customHeight="1" x14ac:dyDescent="0.25">
      <c r="B15" s="566"/>
      <c r="C15" s="388" t="s">
        <v>2</v>
      </c>
      <c r="D15" s="569"/>
      <c r="E15" s="569"/>
      <c r="F15" s="545"/>
      <c r="G15" s="545"/>
      <c r="H15" s="634"/>
      <c r="I15" s="569"/>
      <c r="J15" s="634"/>
      <c r="K15" s="637"/>
      <c r="L15" s="522">
        <v>1168538</v>
      </c>
      <c r="M15" s="478">
        <v>1168538</v>
      </c>
      <c r="N15" s="478">
        <v>2115000</v>
      </c>
      <c r="O15" s="619"/>
      <c r="P15" s="470"/>
      <c r="Q15" s="557"/>
      <c r="R15" s="514"/>
      <c r="S15" s="276">
        <v>40506</v>
      </c>
      <c r="T15" s="277">
        <v>14</v>
      </c>
      <c r="U15" s="276">
        <f>S15+T15</f>
        <v>40520</v>
      </c>
      <c r="V15" s="277">
        <v>1</v>
      </c>
      <c r="W15" s="276">
        <f>U15+V15</f>
        <v>40521</v>
      </c>
      <c r="X15" s="277">
        <v>28</v>
      </c>
      <c r="Y15" s="276">
        <f>W15+X15</f>
        <v>40549</v>
      </c>
      <c r="Z15" s="277">
        <v>28</v>
      </c>
      <c r="AA15" s="276">
        <f>Y15+Z15</f>
        <v>40577</v>
      </c>
      <c r="AB15" s="277">
        <v>14</v>
      </c>
      <c r="AC15" s="276">
        <f>AA15+AB15</f>
        <v>40591</v>
      </c>
      <c r="AD15" s="277">
        <v>7</v>
      </c>
      <c r="AE15" s="517"/>
      <c r="AF15" s="276">
        <f>AC15+AD15</f>
        <v>40598</v>
      </c>
      <c r="AG15" s="277">
        <v>14</v>
      </c>
      <c r="AH15" s="276">
        <v>40780</v>
      </c>
      <c r="AI15" s="277">
        <v>450</v>
      </c>
      <c r="AJ15" s="277"/>
      <c r="AK15" s="276">
        <f t="shared" si="0"/>
        <v>41230</v>
      </c>
      <c r="AL15" s="141" t="s">
        <v>6</v>
      </c>
      <c r="AM15" s="141" t="s">
        <v>6</v>
      </c>
      <c r="AN15" s="141"/>
      <c r="AO15" s="595" t="s">
        <v>6</v>
      </c>
      <c r="AP15" s="657">
        <v>1830989.0959999999</v>
      </c>
      <c r="AQ15" s="692"/>
      <c r="AR15" s="692"/>
      <c r="AS15" s="392"/>
      <c r="AT15" s="393" t="s">
        <v>466</v>
      </c>
      <c r="AU15" s="461"/>
      <c r="AV15" s="566"/>
    </row>
    <row r="16" spans="2:51" ht="25.5" customHeight="1" x14ac:dyDescent="0.25">
      <c r="B16" s="567"/>
      <c r="C16" s="389" t="s">
        <v>0</v>
      </c>
      <c r="D16" s="570"/>
      <c r="E16" s="570"/>
      <c r="F16" s="546"/>
      <c r="G16" s="546"/>
      <c r="H16" s="634"/>
      <c r="I16" s="570"/>
      <c r="J16" s="635"/>
      <c r="K16" s="638"/>
      <c r="L16" s="523"/>
      <c r="M16" s="479"/>
      <c r="N16" s="479"/>
      <c r="O16" s="620"/>
      <c r="P16" s="471"/>
      <c r="Q16" s="558"/>
      <c r="R16" s="515"/>
      <c r="S16" s="280">
        <v>40590</v>
      </c>
      <c r="T16" s="279">
        <v>14</v>
      </c>
      <c r="U16" s="280">
        <f>S16+T16</f>
        <v>40604</v>
      </c>
      <c r="V16" s="279">
        <v>1</v>
      </c>
      <c r="W16" s="280">
        <f>U16+V16</f>
        <v>40605</v>
      </c>
      <c r="X16" s="279">
        <v>28</v>
      </c>
      <c r="Y16" s="280">
        <f>W16+X16</f>
        <v>40633</v>
      </c>
      <c r="Z16" s="279"/>
      <c r="AA16" s="280"/>
      <c r="AB16" s="279"/>
      <c r="AC16" s="280"/>
      <c r="AD16" s="279"/>
      <c r="AE16" s="518"/>
      <c r="AF16" s="280">
        <v>40752</v>
      </c>
      <c r="AG16" s="279">
        <f>AH16-AF16</f>
        <v>28</v>
      </c>
      <c r="AH16" s="280">
        <v>40780</v>
      </c>
      <c r="AI16" s="279">
        <v>500</v>
      </c>
      <c r="AJ16" s="279"/>
      <c r="AK16" s="286">
        <f>AH16+AI16</f>
        <v>41280</v>
      </c>
      <c r="AL16" s="311" t="s">
        <v>6</v>
      </c>
      <c r="AM16" s="325">
        <v>1296340.28</v>
      </c>
      <c r="AN16" s="307">
        <f>AM16/0.708</f>
        <v>1830989.0960451979</v>
      </c>
      <c r="AO16" s="596"/>
      <c r="AP16" s="658"/>
      <c r="AQ16" s="693"/>
      <c r="AR16" s="693"/>
      <c r="AS16" s="394"/>
      <c r="AT16" s="395"/>
      <c r="AU16" s="462"/>
      <c r="AV16" s="567"/>
    </row>
    <row r="17" spans="2:48" ht="13.5" customHeight="1" x14ac:dyDescent="0.25">
      <c r="B17" s="539">
        <v>4</v>
      </c>
      <c r="C17" s="254" t="s">
        <v>1</v>
      </c>
      <c r="D17" s="544" t="s">
        <v>31</v>
      </c>
      <c r="E17" s="544" t="s">
        <v>163</v>
      </c>
      <c r="F17" s="544" t="s">
        <v>28</v>
      </c>
      <c r="G17" s="544" t="s">
        <v>38</v>
      </c>
      <c r="H17" s="634"/>
      <c r="I17" s="678" t="s">
        <v>86</v>
      </c>
      <c r="J17" s="621" t="s">
        <v>106</v>
      </c>
      <c r="K17" s="630">
        <v>1</v>
      </c>
      <c r="O17" s="618">
        <v>1341878</v>
      </c>
      <c r="P17" s="469">
        <f>O17/0.708</f>
        <v>1895307.9096045198</v>
      </c>
      <c r="Q17" s="539" t="s">
        <v>4</v>
      </c>
      <c r="R17" s="659" t="s">
        <v>27</v>
      </c>
      <c r="S17" s="281">
        <f>U17-T17</f>
        <v>40971</v>
      </c>
      <c r="T17" s="282"/>
      <c r="U17" s="281">
        <f>W17-V17</f>
        <v>40971</v>
      </c>
      <c r="V17" s="282">
        <v>1</v>
      </c>
      <c r="W17" s="281">
        <f>Y17-X17</f>
        <v>40972</v>
      </c>
      <c r="X17" s="282">
        <v>28</v>
      </c>
      <c r="Y17" s="281">
        <f>AA17-Z17</f>
        <v>41000</v>
      </c>
      <c r="Z17" s="282">
        <v>28</v>
      </c>
      <c r="AA17" s="281">
        <f>AC17-AB17</f>
        <v>41028</v>
      </c>
      <c r="AB17" s="282"/>
      <c r="AC17" s="281">
        <f>AF17-AD17</f>
        <v>41028</v>
      </c>
      <c r="AD17" s="282">
        <v>3</v>
      </c>
      <c r="AE17" s="516" t="s">
        <v>250</v>
      </c>
      <c r="AF17" s="119">
        <f>AF14+(10.5*30.5)</f>
        <v>41031</v>
      </c>
      <c r="AG17" s="275">
        <v>14</v>
      </c>
      <c r="AH17" s="119">
        <f>AF17+AG17</f>
        <v>41045</v>
      </c>
      <c r="AI17" s="275">
        <f>30.5*18</f>
        <v>549</v>
      </c>
      <c r="AJ17" s="275">
        <f t="shared" si="1"/>
        <v>18</v>
      </c>
      <c r="AK17" s="119">
        <f t="shared" si="0"/>
        <v>41594</v>
      </c>
      <c r="AL17" s="242" t="s">
        <v>6</v>
      </c>
      <c r="AM17" s="242" t="s">
        <v>6</v>
      </c>
      <c r="AN17" s="242"/>
      <c r="AO17" s="242" t="s">
        <v>6</v>
      </c>
      <c r="AP17" s="242"/>
      <c r="AQ17" s="486" t="s">
        <v>240</v>
      </c>
      <c r="AR17" s="588" t="s">
        <v>255</v>
      </c>
      <c r="AS17" s="242"/>
      <c r="AT17" s="243"/>
      <c r="AU17" s="603" t="s">
        <v>494</v>
      </c>
      <c r="AV17" s="597">
        <v>0.99</v>
      </c>
    </row>
    <row r="18" spans="2:48" ht="18" customHeight="1" x14ac:dyDescent="0.25">
      <c r="B18" s="540"/>
      <c r="C18" s="148" t="s">
        <v>2</v>
      </c>
      <c r="D18" s="545"/>
      <c r="E18" s="545"/>
      <c r="F18" s="545"/>
      <c r="G18" s="545"/>
      <c r="H18" s="634"/>
      <c r="I18" s="679"/>
      <c r="J18" s="622"/>
      <c r="K18" s="631"/>
      <c r="L18" s="522">
        <v>1122713</v>
      </c>
      <c r="M18" s="478">
        <v>1122713</v>
      </c>
      <c r="N18" s="478">
        <v>2115000</v>
      </c>
      <c r="O18" s="619"/>
      <c r="P18" s="470"/>
      <c r="Q18" s="540"/>
      <c r="R18" s="660"/>
      <c r="S18" s="283">
        <v>40506</v>
      </c>
      <c r="T18" s="284">
        <v>14</v>
      </c>
      <c r="U18" s="283">
        <f>S18+T18</f>
        <v>40520</v>
      </c>
      <c r="V18" s="284">
        <v>1</v>
      </c>
      <c r="W18" s="283">
        <f>U18+V18</f>
        <v>40521</v>
      </c>
      <c r="X18" s="284">
        <v>28</v>
      </c>
      <c r="Y18" s="283">
        <f>W18+X18</f>
        <v>40549</v>
      </c>
      <c r="Z18" s="284">
        <v>28</v>
      </c>
      <c r="AA18" s="283">
        <f>Y18+Z18</f>
        <v>40577</v>
      </c>
      <c r="AB18" s="284">
        <v>14</v>
      </c>
      <c r="AC18" s="283">
        <f>AA18+AB18</f>
        <v>40591</v>
      </c>
      <c r="AD18" s="284">
        <v>7</v>
      </c>
      <c r="AE18" s="517"/>
      <c r="AF18" s="276">
        <f>AC18+AD18</f>
        <v>40598</v>
      </c>
      <c r="AG18" s="277">
        <v>14</v>
      </c>
      <c r="AH18" s="276">
        <v>40757</v>
      </c>
      <c r="AI18" s="277">
        <v>500</v>
      </c>
      <c r="AJ18" s="277"/>
      <c r="AK18" s="276">
        <f t="shared" si="0"/>
        <v>41257</v>
      </c>
      <c r="AL18" s="141" t="s">
        <v>6</v>
      </c>
      <c r="AM18" s="141" t="s">
        <v>6</v>
      </c>
      <c r="AN18" s="141"/>
      <c r="AO18" s="645">
        <f>62097/0.708</f>
        <v>87707.627118644072</v>
      </c>
      <c r="AP18" s="649">
        <f>AN19+AO18</f>
        <v>1983015.5367231639</v>
      </c>
      <c r="AQ18" s="487"/>
      <c r="AR18" s="606"/>
      <c r="AS18" s="141"/>
      <c r="AT18" s="310" t="s">
        <v>467</v>
      </c>
      <c r="AU18" s="604"/>
      <c r="AV18" s="598"/>
    </row>
    <row r="19" spans="2:48" ht="18" customHeight="1" x14ac:dyDescent="0.25">
      <c r="B19" s="541"/>
      <c r="C19" s="97" t="s">
        <v>0</v>
      </c>
      <c r="D19" s="546"/>
      <c r="E19" s="546"/>
      <c r="F19" s="546"/>
      <c r="G19" s="546"/>
      <c r="H19" s="634"/>
      <c r="I19" s="680"/>
      <c r="J19" s="623"/>
      <c r="K19" s="632"/>
      <c r="L19" s="523"/>
      <c r="M19" s="479"/>
      <c r="N19" s="479"/>
      <c r="O19" s="620"/>
      <c r="P19" s="471"/>
      <c r="Q19" s="541"/>
      <c r="R19" s="661"/>
      <c r="S19" s="278">
        <v>40590</v>
      </c>
      <c r="T19" s="285">
        <v>14</v>
      </c>
      <c r="U19" s="278">
        <f>S19+T19</f>
        <v>40604</v>
      </c>
      <c r="V19" s="285">
        <v>1</v>
      </c>
      <c r="W19" s="278">
        <f>U19+V19</f>
        <v>40605</v>
      </c>
      <c r="X19" s="285">
        <v>28</v>
      </c>
      <c r="Y19" s="278">
        <f>W19+X19</f>
        <v>40633</v>
      </c>
      <c r="Z19" s="285"/>
      <c r="AA19" s="278"/>
      <c r="AB19" s="285"/>
      <c r="AC19" s="278"/>
      <c r="AD19" s="285"/>
      <c r="AE19" s="518"/>
      <c r="AF19" s="280">
        <v>40717</v>
      </c>
      <c r="AG19" s="279">
        <f>AH19-AF19</f>
        <v>40</v>
      </c>
      <c r="AH19" s="280">
        <v>40757</v>
      </c>
      <c r="AI19" s="279">
        <v>500</v>
      </c>
      <c r="AJ19" s="279"/>
      <c r="AK19" s="286">
        <f>AH19+AI19</f>
        <v>41257</v>
      </c>
      <c r="AL19" s="311" t="s">
        <v>6</v>
      </c>
      <c r="AM19" s="325">
        <v>1341878</v>
      </c>
      <c r="AN19" s="307">
        <f>AM19/0.708</f>
        <v>1895307.9096045198</v>
      </c>
      <c r="AO19" s="646"/>
      <c r="AP19" s="650"/>
      <c r="AQ19" s="488"/>
      <c r="AR19" s="607"/>
      <c r="AS19" s="306"/>
      <c r="AT19" s="313"/>
      <c r="AU19" s="605"/>
      <c r="AV19" s="599"/>
    </row>
    <row r="20" spans="2:48" ht="14.25" customHeight="1" x14ac:dyDescent="0.25">
      <c r="B20" s="539">
        <v>5</v>
      </c>
      <c r="C20" s="254" t="s">
        <v>1</v>
      </c>
      <c r="D20" s="544" t="s">
        <v>31</v>
      </c>
      <c r="E20" s="544" t="s">
        <v>164</v>
      </c>
      <c r="F20" s="544" t="s">
        <v>28</v>
      </c>
      <c r="G20" s="544" t="s">
        <v>39</v>
      </c>
      <c r="H20" s="634"/>
      <c r="I20" s="519" t="s">
        <v>89</v>
      </c>
      <c r="J20" s="621" t="s">
        <v>301</v>
      </c>
      <c r="K20" s="630">
        <v>1</v>
      </c>
      <c r="O20" s="615">
        <v>864914</v>
      </c>
      <c r="P20" s="469">
        <f>O20/0.708</f>
        <v>1221629.943502825</v>
      </c>
      <c r="Q20" s="539" t="s">
        <v>4</v>
      </c>
      <c r="R20" s="659" t="s">
        <v>27</v>
      </c>
      <c r="S20" s="281">
        <f>U20-T20</f>
        <v>41016.75</v>
      </c>
      <c r="T20" s="282"/>
      <c r="U20" s="281">
        <f>W20-V20</f>
        <v>41016.75</v>
      </c>
      <c r="V20" s="282">
        <v>1</v>
      </c>
      <c r="W20" s="281">
        <f>Y20-X20</f>
        <v>41017.75</v>
      </c>
      <c r="X20" s="282">
        <v>28</v>
      </c>
      <c r="Y20" s="281">
        <f>AA20-Z20</f>
        <v>41045.75</v>
      </c>
      <c r="Z20" s="282">
        <v>28</v>
      </c>
      <c r="AA20" s="281">
        <f>AC20-AB20</f>
        <v>41073.75</v>
      </c>
      <c r="AB20" s="282"/>
      <c r="AC20" s="281">
        <f>AF20-AD20</f>
        <v>41073.75</v>
      </c>
      <c r="AD20" s="282">
        <v>3</v>
      </c>
      <c r="AE20" s="516" t="s">
        <v>249</v>
      </c>
      <c r="AF20" s="119">
        <f>AF17+(1.5*30.5)</f>
        <v>41076.75</v>
      </c>
      <c r="AG20" s="275">
        <v>14</v>
      </c>
      <c r="AH20" s="119">
        <f>AF20+AG20</f>
        <v>41090.75</v>
      </c>
      <c r="AI20" s="275">
        <f>30.5*18</f>
        <v>549</v>
      </c>
      <c r="AJ20" s="275">
        <f t="shared" si="1"/>
        <v>18</v>
      </c>
      <c r="AK20" s="119">
        <f t="shared" si="0"/>
        <v>41639.75</v>
      </c>
      <c r="AL20" s="242" t="s">
        <v>6</v>
      </c>
      <c r="AM20" s="242" t="s">
        <v>6</v>
      </c>
      <c r="AN20" s="242"/>
      <c r="AO20" s="242" t="s">
        <v>6</v>
      </c>
      <c r="AP20" s="398"/>
      <c r="AQ20" s="670" t="s">
        <v>245</v>
      </c>
      <c r="AR20" s="673" t="s">
        <v>244</v>
      </c>
      <c r="AS20" s="242"/>
      <c r="AT20" s="243"/>
      <c r="AU20" s="603" t="s">
        <v>494</v>
      </c>
      <c r="AV20" s="597">
        <v>1</v>
      </c>
    </row>
    <row r="21" spans="2:48" ht="18" customHeight="1" x14ac:dyDescent="0.25">
      <c r="B21" s="540"/>
      <c r="C21" s="148" t="s">
        <v>2</v>
      </c>
      <c r="D21" s="545"/>
      <c r="E21" s="545"/>
      <c r="F21" s="545"/>
      <c r="G21" s="545"/>
      <c r="H21" s="634"/>
      <c r="I21" s="520"/>
      <c r="J21" s="622"/>
      <c r="K21" s="631"/>
      <c r="L21" s="522">
        <v>1353670</v>
      </c>
      <c r="M21" s="478">
        <v>1353670</v>
      </c>
      <c r="N21" s="478">
        <v>1762500</v>
      </c>
      <c r="O21" s="616"/>
      <c r="P21" s="470"/>
      <c r="Q21" s="540"/>
      <c r="R21" s="660"/>
      <c r="S21" s="283">
        <v>40506</v>
      </c>
      <c r="T21" s="284">
        <v>14</v>
      </c>
      <c r="U21" s="283">
        <f>S21+T21</f>
        <v>40520</v>
      </c>
      <c r="V21" s="284">
        <v>1</v>
      </c>
      <c r="W21" s="283">
        <f>U21+V21</f>
        <v>40521</v>
      </c>
      <c r="X21" s="284">
        <v>28</v>
      </c>
      <c r="Y21" s="283">
        <f>W21+X21</f>
        <v>40549</v>
      </c>
      <c r="Z21" s="284">
        <v>28</v>
      </c>
      <c r="AA21" s="283">
        <f>Y21+Z21</f>
        <v>40577</v>
      </c>
      <c r="AB21" s="284">
        <v>14</v>
      </c>
      <c r="AC21" s="283">
        <f>AA21+AB21</f>
        <v>40591</v>
      </c>
      <c r="AD21" s="284">
        <v>7</v>
      </c>
      <c r="AE21" s="517"/>
      <c r="AF21" s="276">
        <f>AC21+AD21</f>
        <v>40598</v>
      </c>
      <c r="AG21" s="277">
        <v>14</v>
      </c>
      <c r="AH21" s="276">
        <v>40744</v>
      </c>
      <c r="AI21" s="277">
        <v>350</v>
      </c>
      <c r="AJ21" s="277"/>
      <c r="AK21" s="276">
        <f t="shared" si="0"/>
        <v>41094</v>
      </c>
      <c r="AL21" s="141" t="s">
        <v>6</v>
      </c>
      <c r="AM21" s="141" t="s">
        <v>6</v>
      </c>
      <c r="AN21" s="141"/>
      <c r="AO21" s="653">
        <f>(11318+48006)/0.708</f>
        <v>83790.9604519774</v>
      </c>
      <c r="AP21" s="649">
        <f>AN22+AO21</f>
        <v>1305422.175141243</v>
      </c>
      <c r="AQ21" s="671"/>
      <c r="AR21" s="674"/>
      <c r="AS21" s="141"/>
      <c r="AT21" s="310" t="s">
        <v>468</v>
      </c>
      <c r="AU21" s="604"/>
      <c r="AV21" s="598"/>
    </row>
    <row r="22" spans="2:48" ht="18" customHeight="1" x14ac:dyDescent="0.25">
      <c r="B22" s="541"/>
      <c r="C22" s="97" t="s">
        <v>0</v>
      </c>
      <c r="D22" s="546"/>
      <c r="E22" s="546"/>
      <c r="F22" s="546"/>
      <c r="G22" s="546"/>
      <c r="H22" s="635"/>
      <c r="I22" s="521"/>
      <c r="J22" s="623"/>
      <c r="K22" s="632"/>
      <c r="L22" s="523"/>
      <c r="M22" s="479"/>
      <c r="N22" s="479"/>
      <c r="O22" s="617"/>
      <c r="P22" s="471"/>
      <c r="Q22" s="541"/>
      <c r="R22" s="661"/>
      <c r="S22" s="278">
        <v>40586</v>
      </c>
      <c r="T22" s="285">
        <v>14</v>
      </c>
      <c r="U22" s="278">
        <f>S22+T22</f>
        <v>40600</v>
      </c>
      <c r="V22" s="285">
        <v>1</v>
      </c>
      <c r="W22" s="278">
        <f>U22+V22</f>
        <v>40601</v>
      </c>
      <c r="X22" s="285">
        <v>28</v>
      </c>
      <c r="Y22" s="278">
        <f>W22+X22</f>
        <v>40629</v>
      </c>
      <c r="Z22" s="285"/>
      <c r="AA22" s="278"/>
      <c r="AB22" s="285"/>
      <c r="AC22" s="278"/>
      <c r="AD22" s="285"/>
      <c r="AE22" s="518"/>
      <c r="AF22" s="280">
        <v>40709</v>
      </c>
      <c r="AG22" s="279">
        <f>AH22-AF22</f>
        <v>35</v>
      </c>
      <c r="AH22" s="280">
        <v>40744</v>
      </c>
      <c r="AI22" s="279">
        <v>350</v>
      </c>
      <c r="AJ22" s="279"/>
      <c r="AK22" s="286">
        <f>AH22+AI22</f>
        <v>41094</v>
      </c>
      <c r="AL22" s="311" t="s">
        <v>6</v>
      </c>
      <c r="AM22" s="325">
        <v>864914.9</v>
      </c>
      <c r="AN22" s="307">
        <f>AM22/0.708</f>
        <v>1221631.2146892657</v>
      </c>
      <c r="AO22" s="654"/>
      <c r="AP22" s="650"/>
      <c r="AQ22" s="672"/>
      <c r="AR22" s="675"/>
      <c r="AS22" s="306"/>
      <c r="AT22" s="313"/>
      <c r="AU22" s="605"/>
      <c r="AV22" s="599"/>
    </row>
    <row r="23" spans="2:48" ht="20.25" customHeight="1" x14ac:dyDescent="0.25">
      <c r="B23" s="565">
        <v>6</v>
      </c>
      <c r="C23" s="387" t="s">
        <v>1</v>
      </c>
      <c r="D23" s="568" t="s">
        <v>31</v>
      </c>
      <c r="E23" s="568" t="s">
        <v>165</v>
      </c>
      <c r="F23" s="568" t="s">
        <v>28</v>
      </c>
      <c r="G23" s="568" t="s">
        <v>364</v>
      </c>
      <c r="H23" s="639" t="s">
        <v>303</v>
      </c>
      <c r="I23" s="642" t="s">
        <v>92</v>
      </c>
      <c r="J23" s="633" t="s">
        <v>106</v>
      </c>
      <c r="K23" s="636">
        <v>1</v>
      </c>
      <c r="O23" s="615">
        <v>1207118</v>
      </c>
      <c r="P23" s="469">
        <f>O23/0.708</f>
        <v>1704968.9265536724</v>
      </c>
      <c r="Q23" s="556" t="s">
        <v>4</v>
      </c>
      <c r="R23" s="513" t="s">
        <v>27</v>
      </c>
      <c r="S23" s="119">
        <f>U23-T23</f>
        <v>40211</v>
      </c>
      <c r="T23" s="275">
        <v>14</v>
      </c>
      <c r="U23" s="119">
        <f>W23-V23</f>
        <v>40225</v>
      </c>
      <c r="V23" s="275">
        <v>1</v>
      </c>
      <c r="W23" s="119">
        <f>Y23-X23</f>
        <v>40226</v>
      </c>
      <c r="X23" s="275">
        <v>28</v>
      </c>
      <c r="Y23" s="119">
        <f>AA23-Z23</f>
        <v>40254</v>
      </c>
      <c r="Z23" s="275">
        <v>28</v>
      </c>
      <c r="AA23" s="119">
        <f>AC23-AB23</f>
        <v>40282</v>
      </c>
      <c r="AB23" s="275">
        <v>14</v>
      </c>
      <c r="AC23" s="119">
        <f>AF23-AD23</f>
        <v>40296</v>
      </c>
      <c r="AD23" s="275">
        <v>3</v>
      </c>
      <c r="AE23" s="516" t="s">
        <v>308</v>
      </c>
      <c r="AF23" s="119">
        <v>40299</v>
      </c>
      <c r="AG23" s="275">
        <v>14</v>
      </c>
      <c r="AH23" s="119">
        <f>AF23+AG23</f>
        <v>40313</v>
      </c>
      <c r="AI23" s="275">
        <f>30.5*18</f>
        <v>549</v>
      </c>
      <c r="AJ23" s="275">
        <f t="shared" ref="AJ23:AJ30" si="2">AI23/30.5</f>
        <v>18</v>
      </c>
      <c r="AK23" s="119">
        <f>AH23+AI23</f>
        <v>40862</v>
      </c>
      <c r="AL23" s="242" t="s">
        <v>6</v>
      </c>
      <c r="AM23" s="242" t="s">
        <v>6</v>
      </c>
      <c r="AN23" s="242"/>
      <c r="AO23" s="242" t="s">
        <v>6</v>
      </c>
      <c r="AP23" s="398"/>
      <c r="AQ23" s="460" t="s">
        <v>311</v>
      </c>
      <c r="AR23" s="460" t="s">
        <v>312</v>
      </c>
      <c r="AS23" s="390"/>
      <c r="AT23" s="391"/>
      <c r="AU23" s="460" t="s">
        <v>518</v>
      </c>
      <c r="AV23" s="676">
        <v>0.82</v>
      </c>
    </row>
    <row r="24" spans="2:48" ht="18" customHeight="1" x14ac:dyDescent="0.25">
      <c r="B24" s="566"/>
      <c r="C24" s="388" t="s">
        <v>2</v>
      </c>
      <c r="D24" s="569"/>
      <c r="E24" s="569"/>
      <c r="F24" s="569"/>
      <c r="G24" s="569"/>
      <c r="H24" s="640"/>
      <c r="I24" s="643"/>
      <c r="J24" s="634"/>
      <c r="K24" s="637"/>
      <c r="L24" s="522">
        <v>1168538</v>
      </c>
      <c r="M24" s="478">
        <v>1168538</v>
      </c>
      <c r="N24" s="478">
        <v>2026910</v>
      </c>
      <c r="O24" s="616"/>
      <c r="P24" s="470"/>
      <c r="Q24" s="557"/>
      <c r="R24" s="514"/>
      <c r="S24" s="276">
        <v>40649</v>
      </c>
      <c r="T24" s="277">
        <v>14</v>
      </c>
      <c r="U24" s="276">
        <f>S24+T24</f>
        <v>40663</v>
      </c>
      <c r="V24" s="277">
        <v>1</v>
      </c>
      <c r="W24" s="276">
        <f>U24+V24</f>
        <v>40664</v>
      </c>
      <c r="X24" s="277">
        <v>28</v>
      </c>
      <c r="Y24" s="276">
        <f>W24+X24</f>
        <v>40692</v>
      </c>
      <c r="Z24" s="277">
        <v>28</v>
      </c>
      <c r="AA24" s="276">
        <f>Y24+Z24</f>
        <v>40720</v>
      </c>
      <c r="AB24" s="277">
        <v>14</v>
      </c>
      <c r="AC24" s="276">
        <f>AA24+AB24</f>
        <v>40734</v>
      </c>
      <c r="AD24" s="277">
        <v>7</v>
      </c>
      <c r="AE24" s="517"/>
      <c r="AF24" s="276">
        <f>AC24+AD24</f>
        <v>40741</v>
      </c>
      <c r="AG24" s="277">
        <v>14</v>
      </c>
      <c r="AH24" s="276">
        <v>40850</v>
      </c>
      <c r="AI24" s="277">
        <v>450</v>
      </c>
      <c r="AJ24" s="277"/>
      <c r="AK24" s="276">
        <f t="shared" ref="AK24:AK30" si="3">AH24+AI24</f>
        <v>41300</v>
      </c>
      <c r="AL24" s="141" t="s">
        <v>6</v>
      </c>
      <c r="AM24" s="141" t="s">
        <v>6</v>
      </c>
      <c r="AN24" s="141"/>
      <c r="AO24" s="493" t="s">
        <v>6</v>
      </c>
      <c r="AP24" s="700">
        <v>1704969.4350000001</v>
      </c>
      <c r="AQ24" s="461"/>
      <c r="AR24" s="461"/>
      <c r="AS24" s="392"/>
      <c r="AT24" s="393" t="s">
        <v>469</v>
      </c>
      <c r="AU24" s="461"/>
      <c r="AV24" s="566"/>
    </row>
    <row r="25" spans="2:48" ht="18.75" customHeight="1" x14ac:dyDescent="0.25">
      <c r="B25" s="567"/>
      <c r="C25" s="389" t="s">
        <v>0</v>
      </c>
      <c r="D25" s="570"/>
      <c r="E25" s="570"/>
      <c r="F25" s="570"/>
      <c r="G25" s="570"/>
      <c r="H25" s="640"/>
      <c r="I25" s="644"/>
      <c r="J25" s="635"/>
      <c r="K25" s="638"/>
      <c r="L25" s="523"/>
      <c r="M25" s="479"/>
      <c r="N25" s="479"/>
      <c r="O25" s="617"/>
      <c r="P25" s="471"/>
      <c r="Q25" s="558"/>
      <c r="R25" s="515"/>
      <c r="S25" s="286"/>
      <c r="T25" s="287">
        <f>U25-S25</f>
        <v>0</v>
      </c>
      <c r="U25" s="286"/>
      <c r="V25" s="287"/>
      <c r="W25" s="280">
        <v>40699</v>
      </c>
      <c r="X25" s="287"/>
      <c r="Y25" s="286"/>
      <c r="Z25" s="287">
        <f>AA25-Y25</f>
        <v>0</v>
      </c>
      <c r="AA25" s="286"/>
      <c r="AB25" s="287">
        <f>AC25-AA25</f>
        <v>0</v>
      </c>
      <c r="AC25" s="286"/>
      <c r="AD25" s="288"/>
      <c r="AE25" s="518"/>
      <c r="AF25" s="280">
        <v>40833</v>
      </c>
      <c r="AG25" s="279">
        <f>AH25-AF25</f>
        <v>17</v>
      </c>
      <c r="AH25" s="280">
        <v>40850</v>
      </c>
      <c r="AI25" s="279">
        <v>500</v>
      </c>
      <c r="AJ25" s="279"/>
      <c r="AK25" s="286">
        <f>AH25+AI25</f>
        <v>41350</v>
      </c>
      <c r="AL25" s="311" t="s">
        <v>6</v>
      </c>
      <c r="AM25" s="325">
        <v>1207118.3600000001</v>
      </c>
      <c r="AN25" s="307">
        <f>AM25/0.708</f>
        <v>1704969.4350282489</v>
      </c>
      <c r="AO25" s="494"/>
      <c r="AP25" s="701"/>
      <c r="AQ25" s="462"/>
      <c r="AR25" s="462"/>
      <c r="AS25" s="394"/>
      <c r="AT25" s="395"/>
      <c r="AU25" s="462"/>
      <c r="AV25" s="567"/>
    </row>
    <row r="26" spans="2:48" ht="15.75" customHeight="1" x14ac:dyDescent="0.25">
      <c r="B26" s="539">
        <v>7</v>
      </c>
      <c r="C26" s="254" t="s">
        <v>1</v>
      </c>
      <c r="D26" s="544" t="s">
        <v>31</v>
      </c>
      <c r="E26" s="544" t="s">
        <v>166</v>
      </c>
      <c r="F26" s="544" t="s">
        <v>28</v>
      </c>
      <c r="G26" s="544" t="s">
        <v>365</v>
      </c>
      <c r="H26" s="640"/>
      <c r="I26" s="507" t="s">
        <v>95</v>
      </c>
      <c r="J26" s="621" t="s">
        <v>109</v>
      </c>
      <c r="K26" s="630">
        <v>1</v>
      </c>
      <c r="O26" s="615">
        <v>1092742</v>
      </c>
      <c r="P26" s="469">
        <f>O26/0.708</f>
        <v>1543420.9039548023</v>
      </c>
      <c r="Q26" s="556" t="s">
        <v>4</v>
      </c>
      <c r="R26" s="513" t="s">
        <v>27</v>
      </c>
      <c r="S26" s="119">
        <f>U26-T26</f>
        <v>40211</v>
      </c>
      <c r="T26" s="275">
        <v>14</v>
      </c>
      <c r="U26" s="119">
        <f>W26-V26</f>
        <v>40225</v>
      </c>
      <c r="V26" s="275">
        <v>1</v>
      </c>
      <c r="W26" s="119">
        <f>Y26-X26</f>
        <v>40226</v>
      </c>
      <c r="X26" s="275">
        <v>28</v>
      </c>
      <c r="Y26" s="119">
        <f>AA26-Z26</f>
        <v>40254</v>
      </c>
      <c r="Z26" s="275">
        <v>28</v>
      </c>
      <c r="AA26" s="119">
        <f>AC26-AB26</f>
        <v>40282</v>
      </c>
      <c r="AB26" s="275">
        <v>14</v>
      </c>
      <c r="AC26" s="119">
        <f>AF26-AD26</f>
        <v>40296</v>
      </c>
      <c r="AD26" s="275">
        <v>3</v>
      </c>
      <c r="AE26" s="516" t="s">
        <v>418</v>
      </c>
      <c r="AF26" s="119">
        <v>40299</v>
      </c>
      <c r="AG26" s="275">
        <v>14</v>
      </c>
      <c r="AH26" s="119">
        <f t="shared" ref="AH26:AH32" si="4">AF26+AG26</f>
        <v>40313</v>
      </c>
      <c r="AI26" s="275">
        <f>30.5*18</f>
        <v>549</v>
      </c>
      <c r="AJ26" s="275">
        <f t="shared" si="2"/>
        <v>18</v>
      </c>
      <c r="AK26" s="119">
        <f t="shared" si="3"/>
        <v>40862</v>
      </c>
      <c r="AL26" s="242" t="s">
        <v>6</v>
      </c>
      <c r="AM26" s="242" t="s">
        <v>6</v>
      </c>
      <c r="AN26" s="242"/>
      <c r="AO26" s="242" t="s">
        <v>6</v>
      </c>
      <c r="AP26" s="398"/>
      <c r="AQ26" s="686" t="s">
        <v>313</v>
      </c>
      <c r="AR26" s="686" t="s">
        <v>315</v>
      </c>
      <c r="AS26" s="242"/>
      <c r="AT26" s="243"/>
      <c r="AU26" s="603" t="s">
        <v>500</v>
      </c>
      <c r="AV26" s="597">
        <v>0.99</v>
      </c>
    </row>
    <row r="27" spans="2:48" ht="18" customHeight="1" x14ac:dyDescent="0.25">
      <c r="B27" s="540"/>
      <c r="C27" s="148" t="s">
        <v>2</v>
      </c>
      <c r="D27" s="545"/>
      <c r="E27" s="545"/>
      <c r="F27" s="545"/>
      <c r="G27" s="545"/>
      <c r="H27" s="640"/>
      <c r="I27" s="508"/>
      <c r="J27" s="622"/>
      <c r="K27" s="631"/>
      <c r="L27" s="522">
        <v>1353670</v>
      </c>
      <c r="M27" s="478">
        <v>1353670</v>
      </c>
      <c r="N27" s="478">
        <v>2103750</v>
      </c>
      <c r="O27" s="616"/>
      <c r="P27" s="470"/>
      <c r="Q27" s="557"/>
      <c r="R27" s="514"/>
      <c r="S27" s="276">
        <v>40649</v>
      </c>
      <c r="T27" s="277">
        <v>14</v>
      </c>
      <c r="U27" s="276">
        <f>S27+T27</f>
        <v>40663</v>
      </c>
      <c r="V27" s="277">
        <v>1</v>
      </c>
      <c r="W27" s="276">
        <f>U27+V27</f>
        <v>40664</v>
      </c>
      <c r="X27" s="277">
        <v>28</v>
      </c>
      <c r="Y27" s="276">
        <f>W27+X27</f>
        <v>40692</v>
      </c>
      <c r="Z27" s="277">
        <v>28</v>
      </c>
      <c r="AA27" s="276">
        <f>Y27+Z27</f>
        <v>40720</v>
      </c>
      <c r="AB27" s="277">
        <v>14</v>
      </c>
      <c r="AC27" s="276">
        <f>AA27+AB27</f>
        <v>40734</v>
      </c>
      <c r="AD27" s="277">
        <v>7</v>
      </c>
      <c r="AE27" s="517"/>
      <c r="AF27" s="276">
        <f>AC27+AD27</f>
        <v>40741</v>
      </c>
      <c r="AG27" s="277">
        <v>14</v>
      </c>
      <c r="AH27" s="276">
        <v>40842</v>
      </c>
      <c r="AI27" s="277">
        <v>415</v>
      </c>
      <c r="AJ27" s="277">
        <f t="shared" si="2"/>
        <v>13.60655737704918</v>
      </c>
      <c r="AK27" s="276">
        <f t="shared" si="3"/>
        <v>41257</v>
      </c>
      <c r="AL27" s="141" t="s">
        <v>6</v>
      </c>
      <c r="AM27" s="141" t="s">
        <v>6</v>
      </c>
      <c r="AN27" s="141"/>
      <c r="AO27" s="645">
        <f>29913/0.708</f>
        <v>42250</v>
      </c>
      <c r="AP27" s="702">
        <v>1585671.845</v>
      </c>
      <c r="AQ27" s="687"/>
      <c r="AR27" s="687"/>
      <c r="AS27" s="141"/>
      <c r="AT27" s="310" t="s">
        <v>470</v>
      </c>
      <c r="AU27" s="604"/>
      <c r="AV27" s="598"/>
    </row>
    <row r="28" spans="2:48" ht="18.75" customHeight="1" x14ac:dyDescent="0.25">
      <c r="B28" s="541"/>
      <c r="C28" s="97" t="s">
        <v>0</v>
      </c>
      <c r="D28" s="546"/>
      <c r="E28" s="546"/>
      <c r="F28" s="546"/>
      <c r="G28" s="546"/>
      <c r="H28" s="640"/>
      <c r="I28" s="509"/>
      <c r="J28" s="623"/>
      <c r="K28" s="632"/>
      <c r="L28" s="523"/>
      <c r="M28" s="479"/>
      <c r="N28" s="479"/>
      <c r="O28" s="617"/>
      <c r="P28" s="471"/>
      <c r="Q28" s="558"/>
      <c r="R28" s="515"/>
      <c r="S28" s="280">
        <v>40686</v>
      </c>
      <c r="T28" s="279">
        <v>14</v>
      </c>
      <c r="U28" s="280">
        <f>S28+T28</f>
        <v>40700</v>
      </c>
      <c r="V28" s="279">
        <v>1</v>
      </c>
      <c r="W28" s="280">
        <f>U28+V28</f>
        <v>40701</v>
      </c>
      <c r="X28" s="279">
        <v>28</v>
      </c>
      <c r="Y28" s="280">
        <f>W28+X28</f>
        <v>40729</v>
      </c>
      <c r="Z28" s="279">
        <v>28</v>
      </c>
      <c r="AA28" s="280">
        <f>Y28+Z28</f>
        <v>40757</v>
      </c>
      <c r="AB28" s="279">
        <v>14</v>
      </c>
      <c r="AC28" s="280">
        <f>AA28+AB28</f>
        <v>40771</v>
      </c>
      <c r="AD28" s="279">
        <v>7</v>
      </c>
      <c r="AE28" s="518"/>
      <c r="AF28" s="280">
        <v>40813</v>
      </c>
      <c r="AG28" s="279">
        <f>AH28-AF28</f>
        <v>29</v>
      </c>
      <c r="AH28" s="280">
        <v>40842</v>
      </c>
      <c r="AI28" s="279">
        <v>415</v>
      </c>
      <c r="AJ28" s="279">
        <f t="shared" si="2"/>
        <v>13.60655737704918</v>
      </c>
      <c r="AK28" s="286">
        <f>AH28+AI28</f>
        <v>41257</v>
      </c>
      <c r="AL28" s="311" t="s">
        <v>6</v>
      </c>
      <c r="AM28" s="325">
        <v>1092742.666</v>
      </c>
      <c r="AN28" s="307">
        <f>AM28/0.708</f>
        <v>1543421.8446327683</v>
      </c>
      <c r="AO28" s="646"/>
      <c r="AP28" s="703"/>
      <c r="AQ28" s="688"/>
      <c r="AR28" s="688"/>
      <c r="AS28" s="142"/>
      <c r="AT28" s="117"/>
      <c r="AU28" s="605"/>
      <c r="AV28" s="599"/>
    </row>
    <row r="29" spans="2:48" ht="21.75" customHeight="1" x14ac:dyDescent="0.25">
      <c r="B29" s="539">
        <v>8</v>
      </c>
      <c r="C29" s="254" t="s">
        <v>1</v>
      </c>
      <c r="D29" s="544" t="s">
        <v>31</v>
      </c>
      <c r="E29" s="544" t="s">
        <v>167</v>
      </c>
      <c r="F29" s="544" t="s">
        <v>28</v>
      </c>
      <c r="G29" s="544" t="s">
        <v>366</v>
      </c>
      <c r="H29" s="640"/>
      <c r="I29" s="507" t="s">
        <v>96</v>
      </c>
      <c r="J29" s="621" t="s">
        <v>106</v>
      </c>
      <c r="K29" s="630">
        <v>1</v>
      </c>
      <c r="O29" s="615">
        <v>1376240.8</v>
      </c>
      <c r="P29" s="469">
        <f>O29/0.708</f>
        <v>1943842.9378531075</v>
      </c>
      <c r="Q29" s="556" t="s">
        <v>4</v>
      </c>
      <c r="R29" s="513" t="s">
        <v>27</v>
      </c>
      <c r="S29" s="119">
        <f>U29-T29</f>
        <v>40211</v>
      </c>
      <c r="T29" s="275">
        <v>14</v>
      </c>
      <c r="U29" s="119">
        <f>W29-V29</f>
        <v>40225</v>
      </c>
      <c r="V29" s="275">
        <v>1</v>
      </c>
      <c r="W29" s="119">
        <f>Y29-X29</f>
        <v>40226</v>
      </c>
      <c r="X29" s="275">
        <v>28</v>
      </c>
      <c r="Y29" s="119">
        <f>AA29-Z29</f>
        <v>40254</v>
      </c>
      <c r="Z29" s="275">
        <v>28</v>
      </c>
      <c r="AA29" s="119">
        <f>AC29-AB29</f>
        <v>40282</v>
      </c>
      <c r="AB29" s="275">
        <v>14</v>
      </c>
      <c r="AC29" s="119">
        <f>AF29-AD29</f>
        <v>40296</v>
      </c>
      <c r="AD29" s="275">
        <v>3</v>
      </c>
      <c r="AE29" s="516" t="s">
        <v>309</v>
      </c>
      <c r="AF29" s="119">
        <v>40299</v>
      </c>
      <c r="AG29" s="275">
        <v>14</v>
      </c>
      <c r="AH29" s="119">
        <f t="shared" si="4"/>
        <v>40313</v>
      </c>
      <c r="AI29" s="275">
        <f>30.5*18</f>
        <v>549</v>
      </c>
      <c r="AJ29" s="275">
        <f t="shared" si="2"/>
        <v>18</v>
      </c>
      <c r="AK29" s="119">
        <f t="shared" si="3"/>
        <v>40862</v>
      </c>
      <c r="AL29" s="242" t="s">
        <v>6</v>
      </c>
      <c r="AM29" s="242" t="s">
        <v>6</v>
      </c>
      <c r="AN29" s="242"/>
      <c r="AO29" s="242" t="s">
        <v>6</v>
      </c>
      <c r="AP29" s="398"/>
      <c r="AQ29" s="588" t="s">
        <v>311</v>
      </c>
      <c r="AR29" s="588" t="s">
        <v>316</v>
      </c>
      <c r="AS29" s="242"/>
      <c r="AT29" s="243"/>
      <c r="AU29" s="603" t="s">
        <v>494</v>
      </c>
      <c r="AV29" s="597">
        <v>1</v>
      </c>
    </row>
    <row r="30" spans="2:48" ht="18" customHeight="1" x14ac:dyDescent="0.25">
      <c r="B30" s="540"/>
      <c r="C30" s="148" t="s">
        <v>2</v>
      </c>
      <c r="D30" s="571"/>
      <c r="E30" s="545"/>
      <c r="F30" s="545"/>
      <c r="G30" s="545"/>
      <c r="H30" s="640"/>
      <c r="I30" s="508"/>
      <c r="J30" s="622"/>
      <c r="K30" s="631"/>
      <c r="L30" s="522">
        <v>50</v>
      </c>
      <c r="M30" s="478">
        <v>1353670</v>
      </c>
      <c r="N30" s="478">
        <v>2356990</v>
      </c>
      <c r="O30" s="616"/>
      <c r="P30" s="470"/>
      <c r="Q30" s="557"/>
      <c r="R30" s="514"/>
      <c r="S30" s="276">
        <v>40649</v>
      </c>
      <c r="T30" s="277">
        <v>14</v>
      </c>
      <c r="U30" s="276">
        <f>S30+T30</f>
        <v>40663</v>
      </c>
      <c r="V30" s="277">
        <v>1</v>
      </c>
      <c r="W30" s="276">
        <f>U30+V30</f>
        <v>40664</v>
      </c>
      <c r="X30" s="277">
        <v>28</v>
      </c>
      <c r="Y30" s="276">
        <f>W30+X30</f>
        <v>40692</v>
      </c>
      <c r="Z30" s="277">
        <v>28</v>
      </c>
      <c r="AA30" s="276">
        <f>Y30+Z30</f>
        <v>40720</v>
      </c>
      <c r="AB30" s="277">
        <v>14</v>
      </c>
      <c r="AC30" s="276">
        <f>AA30+AB30</f>
        <v>40734</v>
      </c>
      <c r="AD30" s="277">
        <v>7</v>
      </c>
      <c r="AE30" s="517"/>
      <c r="AF30" s="276">
        <f>AC30+AD30</f>
        <v>40741</v>
      </c>
      <c r="AG30" s="277">
        <v>14</v>
      </c>
      <c r="AH30" s="276">
        <v>40831</v>
      </c>
      <c r="AI30" s="277">
        <v>415</v>
      </c>
      <c r="AJ30" s="277">
        <f t="shared" si="2"/>
        <v>13.60655737704918</v>
      </c>
      <c r="AK30" s="276">
        <f t="shared" si="3"/>
        <v>41246</v>
      </c>
      <c r="AL30" s="141" t="s">
        <v>6</v>
      </c>
      <c r="AM30" s="141" t="s">
        <v>6</v>
      </c>
      <c r="AN30" s="141"/>
      <c r="AO30" s="653">
        <f>13105/0.708</f>
        <v>18509.887005649718</v>
      </c>
      <c r="AP30" s="649">
        <f>AN31+AO30</f>
        <v>1962352.8248587572</v>
      </c>
      <c r="AQ30" s="606"/>
      <c r="AR30" s="606"/>
      <c r="AS30" s="141"/>
      <c r="AT30" s="310" t="s">
        <v>483</v>
      </c>
      <c r="AU30" s="604"/>
      <c r="AV30" s="598"/>
    </row>
    <row r="31" spans="2:48" ht="18.75" customHeight="1" x14ac:dyDescent="0.25">
      <c r="B31" s="541"/>
      <c r="C31" s="97" t="s">
        <v>0</v>
      </c>
      <c r="D31" s="572"/>
      <c r="E31" s="546"/>
      <c r="F31" s="546"/>
      <c r="G31" s="546"/>
      <c r="H31" s="640"/>
      <c r="I31" s="509"/>
      <c r="J31" s="623"/>
      <c r="K31" s="632"/>
      <c r="L31" s="523"/>
      <c r="M31" s="479"/>
      <c r="N31" s="479"/>
      <c r="O31" s="617"/>
      <c r="P31" s="471"/>
      <c r="Q31" s="558"/>
      <c r="R31" s="515"/>
      <c r="S31" s="280">
        <v>40685</v>
      </c>
      <c r="T31" s="279">
        <v>14</v>
      </c>
      <c r="U31" s="280">
        <f>S31+T31</f>
        <v>40699</v>
      </c>
      <c r="V31" s="279">
        <v>1</v>
      </c>
      <c r="W31" s="280">
        <f>U31+V31</f>
        <v>40700</v>
      </c>
      <c r="X31" s="279">
        <v>28</v>
      </c>
      <c r="Y31" s="280">
        <f>W31+X31</f>
        <v>40728</v>
      </c>
      <c r="Z31" s="279">
        <v>28</v>
      </c>
      <c r="AA31" s="280">
        <f>Y31+Z31</f>
        <v>40756</v>
      </c>
      <c r="AB31" s="279">
        <v>14</v>
      </c>
      <c r="AC31" s="280">
        <f>AA31+AB31</f>
        <v>40770</v>
      </c>
      <c r="AD31" s="279">
        <v>7</v>
      </c>
      <c r="AE31" s="518"/>
      <c r="AF31" s="280">
        <v>40791</v>
      </c>
      <c r="AG31" s="279">
        <f>AH31-AF31</f>
        <v>40</v>
      </c>
      <c r="AH31" s="280">
        <v>40831</v>
      </c>
      <c r="AI31" s="279">
        <v>415</v>
      </c>
      <c r="AJ31" s="279">
        <f>AI31/30.5</f>
        <v>13.60655737704918</v>
      </c>
      <c r="AK31" s="286">
        <f>AH31+AI31</f>
        <v>41246</v>
      </c>
      <c r="AL31" s="306" t="s">
        <v>6</v>
      </c>
      <c r="AM31" s="325">
        <v>1376240.8</v>
      </c>
      <c r="AN31" s="307">
        <f>AM31/0.708</f>
        <v>1943842.9378531075</v>
      </c>
      <c r="AO31" s="654"/>
      <c r="AP31" s="650"/>
      <c r="AQ31" s="607"/>
      <c r="AR31" s="607"/>
      <c r="AS31" s="306"/>
      <c r="AT31" s="313"/>
      <c r="AU31" s="605"/>
      <c r="AV31" s="599"/>
    </row>
    <row r="32" spans="2:48" ht="17.25" customHeight="1" x14ac:dyDescent="0.25">
      <c r="B32" s="539">
        <v>9</v>
      </c>
      <c r="C32" s="254" t="s">
        <v>1</v>
      </c>
      <c r="D32" s="544" t="s">
        <v>31</v>
      </c>
      <c r="E32" s="544" t="s">
        <v>168</v>
      </c>
      <c r="F32" s="544" t="s">
        <v>28</v>
      </c>
      <c r="G32" s="544" t="s">
        <v>78</v>
      </c>
      <c r="H32" s="640"/>
      <c r="I32" s="507" t="s">
        <v>98</v>
      </c>
      <c r="J32" s="621" t="s">
        <v>112</v>
      </c>
      <c r="K32" s="630">
        <v>1</v>
      </c>
      <c r="O32" s="615">
        <v>1113177.6200000001</v>
      </c>
      <c r="P32" s="469">
        <f>O32/0.708</f>
        <v>1572284.7740112997</v>
      </c>
      <c r="Q32" s="556" t="s">
        <v>4</v>
      </c>
      <c r="R32" s="513" t="s">
        <v>27</v>
      </c>
      <c r="S32" s="119">
        <f>U32-T32</f>
        <v>40211</v>
      </c>
      <c r="T32" s="275">
        <v>14</v>
      </c>
      <c r="U32" s="119">
        <f>W32-V32</f>
        <v>40225</v>
      </c>
      <c r="V32" s="275">
        <v>1</v>
      </c>
      <c r="W32" s="119">
        <f>Y32-X32</f>
        <v>40226</v>
      </c>
      <c r="X32" s="275">
        <v>28</v>
      </c>
      <c r="Y32" s="119">
        <f>AA32-Z32</f>
        <v>40254</v>
      </c>
      <c r="Z32" s="275">
        <v>28</v>
      </c>
      <c r="AA32" s="119">
        <f>AC32-AB32</f>
        <v>40282</v>
      </c>
      <c r="AB32" s="275">
        <v>14</v>
      </c>
      <c r="AC32" s="119">
        <f>AF32-AD32</f>
        <v>40296</v>
      </c>
      <c r="AD32" s="275">
        <v>3</v>
      </c>
      <c r="AE32" s="516" t="s">
        <v>310</v>
      </c>
      <c r="AF32" s="119">
        <v>40299</v>
      </c>
      <c r="AG32" s="275">
        <v>14</v>
      </c>
      <c r="AH32" s="119">
        <f t="shared" si="4"/>
        <v>40313</v>
      </c>
      <c r="AI32" s="275">
        <f>30.5*18</f>
        <v>549</v>
      </c>
      <c r="AJ32" s="275">
        <f>AI32/30.5</f>
        <v>18</v>
      </c>
      <c r="AK32" s="119">
        <f>AH32+AI32</f>
        <v>40862</v>
      </c>
      <c r="AL32" s="242" t="s">
        <v>6</v>
      </c>
      <c r="AM32" s="242" t="s">
        <v>6</v>
      </c>
      <c r="AN32" s="242"/>
      <c r="AO32" s="242" t="s">
        <v>6</v>
      </c>
      <c r="AP32" s="398"/>
      <c r="AQ32" s="588" t="s">
        <v>314</v>
      </c>
      <c r="AR32" s="608" t="s">
        <v>317</v>
      </c>
      <c r="AS32" s="242"/>
      <c r="AT32" s="243"/>
      <c r="AU32" s="603" t="s">
        <v>494</v>
      </c>
      <c r="AV32" s="597">
        <v>0.99</v>
      </c>
    </row>
    <row r="33" spans="2:48" ht="18" customHeight="1" x14ac:dyDescent="0.25">
      <c r="B33" s="540"/>
      <c r="C33" s="148" t="s">
        <v>2</v>
      </c>
      <c r="D33" s="545"/>
      <c r="E33" s="545"/>
      <c r="F33" s="545"/>
      <c r="G33" s="545"/>
      <c r="H33" s="640"/>
      <c r="I33" s="508"/>
      <c r="J33" s="622"/>
      <c r="K33" s="631"/>
      <c r="L33" s="522">
        <v>23</v>
      </c>
      <c r="M33" s="478">
        <v>1353670</v>
      </c>
      <c r="N33" s="478">
        <v>2125790</v>
      </c>
      <c r="O33" s="616"/>
      <c r="P33" s="470"/>
      <c r="Q33" s="557"/>
      <c r="R33" s="514"/>
      <c r="S33" s="276">
        <v>40649</v>
      </c>
      <c r="T33" s="277">
        <v>14</v>
      </c>
      <c r="U33" s="276">
        <f>S33+T33</f>
        <v>40663</v>
      </c>
      <c r="V33" s="277">
        <v>1</v>
      </c>
      <c r="W33" s="276">
        <f>U33+V33</f>
        <v>40664</v>
      </c>
      <c r="X33" s="277">
        <v>28</v>
      </c>
      <c r="Y33" s="276">
        <f>W33+X33</f>
        <v>40692</v>
      </c>
      <c r="Z33" s="277">
        <v>28</v>
      </c>
      <c r="AA33" s="276">
        <f>Y33+Z33</f>
        <v>40720</v>
      </c>
      <c r="AB33" s="277">
        <v>14</v>
      </c>
      <c r="AC33" s="276">
        <f>AA33+AB33</f>
        <v>40734</v>
      </c>
      <c r="AD33" s="277">
        <v>7</v>
      </c>
      <c r="AE33" s="517"/>
      <c r="AF33" s="276">
        <f>AC33+AD33</f>
        <v>40741</v>
      </c>
      <c r="AG33" s="277">
        <v>14</v>
      </c>
      <c r="AH33" s="276">
        <v>40845</v>
      </c>
      <c r="AI33" s="277">
        <v>500</v>
      </c>
      <c r="AJ33" s="277"/>
      <c r="AK33" s="276">
        <f>AH33+AI33</f>
        <v>41345</v>
      </c>
      <c r="AL33" s="141" t="s">
        <v>6</v>
      </c>
      <c r="AM33" s="141" t="s">
        <v>6</v>
      </c>
      <c r="AN33" s="591">
        <f>AM34/0.708</f>
        <v>1572284.7457627121</v>
      </c>
      <c r="AO33" s="653">
        <f>8704/0.708</f>
        <v>12293.785310734464</v>
      </c>
      <c r="AP33" s="649">
        <f>AN33+AO33</f>
        <v>1584578.5310734466</v>
      </c>
      <c r="AQ33" s="606"/>
      <c r="AR33" s="589"/>
      <c r="AS33" s="141"/>
      <c r="AT33" s="310" t="s">
        <v>471</v>
      </c>
      <c r="AU33" s="604"/>
      <c r="AV33" s="598"/>
    </row>
    <row r="34" spans="2:48" ht="18.75" customHeight="1" x14ac:dyDescent="0.25">
      <c r="B34" s="541"/>
      <c r="C34" s="97" t="s">
        <v>0</v>
      </c>
      <c r="D34" s="546"/>
      <c r="E34" s="546"/>
      <c r="F34" s="546"/>
      <c r="G34" s="546"/>
      <c r="H34" s="640"/>
      <c r="I34" s="509"/>
      <c r="J34" s="623"/>
      <c r="K34" s="632"/>
      <c r="L34" s="523"/>
      <c r="M34" s="479"/>
      <c r="N34" s="479"/>
      <c r="O34" s="617"/>
      <c r="P34" s="471"/>
      <c r="Q34" s="558"/>
      <c r="R34" s="515"/>
      <c r="S34" s="280"/>
      <c r="T34" s="289">
        <f>U34-S34</f>
        <v>0</v>
      </c>
      <c r="U34" s="280"/>
      <c r="V34" s="289">
        <f>W34-U34</f>
        <v>0</v>
      </c>
      <c r="W34" s="280"/>
      <c r="X34" s="289">
        <f>Y34-W34</f>
        <v>0</v>
      </c>
      <c r="Y34" s="280"/>
      <c r="Z34" s="289">
        <f>AA34-Y34</f>
        <v>0</v>
      </c>
      <c r="AA34" s="280"/>
      <c r="AB34" s="289">
        <f>AC34-AA34</f>
        <v>0</v>
      </c>
      <c r="AC34" s="280"/>
      <c r="AD34" s="279"/>
      <c r="AE34" s="518"/>
      <c r="AF34" s="280">
        <v>40826</v>
      </c>
      <c r="AG34" s="279">
        <f>AH34-AF34</f>
        <v>19</v>
      </c>
      <c r="AH34" s="280">
        <v>40845</v>
      </c>
      <c r="AI34" s="279">
        <v>500</v>
      </c>
      <c r="AJ34" s="279"/>
      <c r="AK34" s="286">
        <f>AH34+AI34</f>
        <v>41345</v>
      </c>
      <c r="AL34" s="311" t="s">
        <v>6</v>
      </c>
      <c r="AM34" s="325">
        <v>1113177.6000000001</v>
      </c>
      <c r="AN34" s="592"/>
      <c r="AO34" s="654"/>
      <c r="AP34" s="704"/>
      <c r="AQ34" s="607"/>
      <c r="AR34" s="590"/>
      <c r="AS34" s="306"/>
      <c r="AT34" s="313"/>
      <c r="AU34" s="605"/>
      <c r="AV34" s="599"/>
    </row>
    <row r="35" spans="2:48" ht="18.75" customHeight="1" x14ac:dyDescent="0.25">
      <c r="B35" s="539">
        <v>10</v>
      </c>
      <c r="C35" s="254" t="s">
        <v>1</v>
      </c>
      <c r="D35" s="544" t="s">
        <v>31</v>
      </c>
      <c r="E35" s="544" t="s">
        <v>453</v>
      </c>
      <c r="F35" s="544" t="s">
        <v>28</v>
      </c>
      <c r="G35" s="544" t="s">
        <v>79</v>
      </c>
      <c r="H35" s="640"/>
      <c r="I35" s="507" t="s">
        <v>100</v>
      </c>
      <c r="J35" s="621" t="s">
        <v>109</v>
      </c>
      <c r="K35" s="630">
        <v>1</v>
      </c>
      <c r="O35" s="618">
        <v>841000.5</v>
      </c>
      <c r="P35" s="469">
        <f>O35/0.708</f>
        <v>1187853.8135593222</v>
      </c>
      <c r="Q35" s="556" t="s">
        <v>4</v>
      </c>
      <c r="R35" s="513" t="s">
        <v>27</v>
      </c>
      <c r="S35" s="119">
        <v>40211</v>
      </c>
      <c r="T35" s="275">
        <v>14</v>
      </c>
      <c r="U35" s="119">
        <v>40225</v>
      </c>
      <c r="V35" s="275">
        <v>1</v>
      </c>
      <c r="W35" s="119">
        <v>40226</v>
      </c>
      <c r="X35" s="275">
        <v>28</v>
      </c>
      <c r="Y35" s="119">
        <v>40254</v>
      </c>
      <c r="Z35" s="275">
        <v>28</v>
      </c>
      <c r="AA35" s="119">
        <v>40282</v>
      </c>
      <c r="AB35" s="275">
        <v>14</v>
      </c>
      <c r="AC35" s="119">
        <v>40296</v>
      </c>
      <c r="AD35" s="275">
        <v>3</v>
      </c>
      <c r="AE35" s="516" t="s">
        <v>304</v>
      </c>
      <c r="AF35" s="119">
        <v>40299</v>
      </c>
      <c r="AG35" s="275">
        <v>14</v>
      </c>
      <c r="AH35" s="119">
        <v>40313</v>
      </c>
      <c r="AI35" s="275">
        <v>549</v>
      </c>
      <c r="AJ35" s="275">
        <v>18</v>
      </c>
      <c r="AK35" s="119">
        <v>40862</v>
      </c>
      <c r="AL35" s="242" t="s">
        <v>6</v>
      </c>
      <c r="AM35" s="242" t="s">
        <v>6</v>
      </c>
      <c r="AN35" s="242"/>
      <c r="AO35" s="242" t="s">
        <v>6</v>
      </c>
      <c r="AP35" s="398"/>
      <c r="AQ35" s="588" t="s">
        <v>240</v>
      </c>
      <c r="AR35" s="588" t="s">
        <v>305</v>
      </c>
      <c r="AS35" s="242"/>
      <c r="AT35" s="243"/>
      <c r="AU35" s="603" t="s">
        <v>494</v>
      </c>
      <c r="AV35" s="597">
        <v>0.99</v>
      </c>
    </row>
    <row r="36" spans="2:48" ht="18" customHeight="1" x14ac:dyDescent="0.25">
      <c r="B36" s="540"/>
      <c r="C36" s="148" t="s">
        <v>2</v>
      </c>
      <c r="D36" s="545"/>
      <c r="E36" s="545"/>
      <c r="F36" s="545"/>
      <c r="G36" s="545"/>
      <c r="H36" s="640"/>
      <c r="I36" s="508"/>
      <c r="J36" s="622"/>
      <c r="K36" s="631"/>
      <c r="L36" s="522">
        <v>1353670</v>
      </c>
      <c r="M36" s="478">
        <v>1353670</v>
      </c>
      <c r="N36" s="478">
        <v>1491000</v>
      </c>
      <c r="O36" s="619"/>
      <c r="P36" s="470"/>
      <c r="Q36" s="557"/>
      <c r="R36" s="514"/>
      <c r="S36" s="276">
        <v>40679</v>
      </c>
      <c r="T36" s="277">
        <v>14</v>
      </c>
      <c r="U36" s="276">
        <v>40693</v>
      </c>
      <c r="V36" s="277">
        <v>1</v>
      </c>
      <c r="W36" s="276">
        <v>40694</v>
      </c>
      <c r="X36" s="277">
        <v>28</v>
      </c>
      <c r="Y36" s="276">
        <v>40722</v>
      </c>
      <c r="Z36" s="277">
        <v>28</v>
      </c>
      <c r="AA36" s="276">
        <v>40750</v>
      </c>
      <c r="AB36" s="277">
        <v>14</v>
      </c>
      <c r="AC36" s="276">
        <v>40764</v>
      </c>
      <c r="AD36" s="277">
        <v>7</v>
      </c>
      <c r="AE36" s="517"/>
      <c r="AF36" s="276">
        <v>40771</v>
      </c>
      <c r="AG36" s="277">
        <v>14</v>
      </c>
      <c r="AH36" s="276">
        <v>40810</v>
      </c>
      <c r="AI36" s="277">
        <f>AK36-AH36</f>
        <v>375</v>
      </c>
      <c r="AJ36" s="277">
        <v>12</v>
      </c>
      <c r="AK36" s="276">
        <v>41185</v>
      </c>
      <c r="AL36" s="141" t="s">
        <v>6</v>
      </c>
      <c r="AM36" s="141" t="s">
        <v>6</v>
      </c>
      <c r="AN36" s="141"/>
      <c r="AO36" s="645">
        <f>(18000+115000)/0.708</f>
        <v>187853.10734463276</v>
      </c>
      <c r="AP36" s="702">
        <f>AN37+AO36</f>
        <v>1375706.9209039549</v>
      </c>
      <c r="AQ36" s="606"/>
      <c r="AR36" s="606"/>
      <c r="AS36" s="141"/>
      <c r="AT36" s="310" t="s">
        <v>472</v>
      </c>
      <c r="AU36" s="604"/>
      <c r="AV36" s="598"/>
    </row>
    <row r="37" spans="2:48" ht="18.75" customHeight="1" x14ac:dyDescent="0.25">
      <c r="B37" s="541"/>
      <c r="C37" s="97" t="s">
        <v>0</v>
      </c>
      <c r="D37" s="546"/>
      <c r="E37" s="546"/>
      <c r="F37" s="546"/>
      <c r="G37" s="546"/>
      <c r="H37" s="640"/>
      <c r="I37" s="509"/>
      <c r="J37" s="623"/>
      <c r="K37" s="632"/>
      <c r="L37" s="523"/>
      <c r="M37" s="479"/>
      <c r="N37" s="479"/>
      <c r="O37" s="620"/>
      <c r="P37" s="471"/>
      <c r="Q37" s="558"/>
      <c r="R37" s="515"/>
      <c r="S37" s="280">
        <v>40649</v>
      </c>
      <c r="T37" s="279">
        <v>14</v>
      </c>
      <c r="U37" s="280">
        <v>40663</v>
      </c>
      <c r="V37" s="279">
        <v>1</v>
      </c>
      <c r="W37" s="280">
        <v>40664</v>
      </c>
      <c r="X37" s="279">
        <v>28</v>
      </c>
      <c r="Y37" s="280">
        <v>40692</v>
      </c>
      <c r="Z37" s="279"/>
      <c r="AA37" s="280"/>
      <c r="AB37" s="279"/>
      <c r="AC37" s="280">
        <v>0</v>
      </c>
      <c r="AD37" s="279"/>
      <c r="AE37" s="518"/>
      <c r="AF37" s="280">
        <v>40778</v>
      </c>
      <c r="AG37" s="279">
        <f>AH37-AF37</f>
        <v>32</v>
      </c>
      <c r="AH37" s="280">
        <v>40810</v>
      </c>
      <c r="AI37" s="279">
        <v>375</v>
      </c>
      <c r="AJ37" s="279"/>
      <c r="AK37" s="286">
        <f>AH37+AI37</f>
        <v>41185</v>
      </c>
      <c r="AL37" s="311" t="s">
        <v>6</v>
      </c>
      <c r="AM37" s="326">
        <v>841000.5</v>
      </c>
      <c r="AN37" s="307">
        <f>AM37/0.708</f>
        <v>1187853.8135593222</v>
      </c>
      <c r="AO37" s="646"/>
      <c r="AP37" s="703"/>
      <c r="AQ37" s="607"/>
      <c r="AR37" s="607"/>
      <c r="AS37" s="306"/>
      <c r="AT37" s="313"/>
      <c r="AU37" s="605"/>
      <c r="AV37" s="599"/>
    </row>
    <row r="38" spans="2:48" ht="17.25" customHeight="1" x14ac:dyDescent="0.25">
      <c r="B38" s="539">
        <v>11</v>
      </c>
      <c r="C38" s="254" t="s">
        <v>1</v>
      </c>
      <c r="D38" s="544" t="s">
        <v>31</v>
      </c>
      <c r="E38" s="544" t="s">
        <v>169</v>
      </c>
      <c r="F38" s="544" t="s">
        <v>28</v>
      </c>
      <c r="G38" s="544" t="s">
        <v>80</v>
      </c>
      <c r="H38" s="640"/>
      <c r="I38" s="507" t="s">
        <v>102</v>
      </c>
      <c r="J38" s="621" t="s">
        <v>107</v>
      </c>
      <c r="K38" s="630">
        <v>1</v>
      </c>
      <c r="O38" s="615">
        <v>799950</v>
      </c>
      <c r="P38" s="469">
        <f>O38/0.708</f>
        <v>1129872.8813559322</v>
      </c>
      <c r="Q38" s="556" t="s">
        <v>4</v>
      </c>
      <c r="R38" s="513" t="s">
        <v>27</v>
      </c>
      <c r="S38" s="119">
        <f>U38-T38</f>
        <v>40211</v>
      </c>
      <c r="T38" s="275">
        <v>14</v>
      </c>
      <c r="U38" s="119">
        <f>W38-V38</f>
        <v>40225</v>
      </c>
      <c r="V38" s="275">
        <v>1</v>
      </c>
      <c r="W38" s="119">
        <f>Y38-X38</f>
        <v>40226</v>
      </c>
      <c r="X38" s="275">
        <v>28</v>
      </c>
      <c r="Y38" s="119">
        <f>AA38-Z38</f>
        <v>40254</v>
      </c>
      <c r="Z38" s="275">
        <v>28</v>
      </c>
      <c r="AA38" s="119">
        <f>AC38-AB38</f>
        <v>40282</v>
      </c>
      <c r="AB38" s="275">
        <v>14</v>
      </c>
      <c r="AC38" s="119">
        <f>AF38-AD38</f>
        <v>40296</v>
      </c>
      <c r="AD38" s="275">
        <v>3</v>
      </c>
      <c r="AE38" s="516" t="s">
        <v>319</v>
      </c>
      <c r="AF38" s="119">
        <v>40299</v>
      </c>
      <c r="AG38" s="275">
        <v>14</v>
      </c>
      <c r="AH38" s="119">
        <f>AF38+AG38</f>
        <v>40313</v>
      </c>
      <c r="AI38" s="275">
        <f>30.5*18</f>
        <v>549</v>
      </c>
      <c r="AJ38" s="275">
        <f>AI38/30.5</f>
        <v>18</v>
      </c>
      <c r="AK38" s="119">
        <f>AH38+AI38</f>
        <v>40862</v>
      </c>
      <c r="AL38" s="242" t="s">
        <v>6</v>
      </c>
      <c r="AM38" s="242" t="s">
        <v>6</v>
      </c>
      <c r="AN38" s="242"/>
      <c r="AO38" s="242" t="s">
        <v>6</v>
      </c>
      <c r="AP38" s="398"/>
      <c r="AQ38" s="588" t="s">
        <v>314</v>
      </c>
      <c r="AR38" s="588" t="s">
        <v>318</v>
      </c>
      <c r="AS38" s="242"/>
      <c r="AT38" s="243"/>
      <c r="AU38" s="603" t="s">
        <v>494</v>
      </c>
      <c r="AV38" s="597">
        <v>1</v>
      </c>
    </row>
    <row r="39" spans="2:48" ht="18" customHeight="1" x14ac:dyDescent="0.25">
      <c r="B39" s="540"/>
      <c r="C39" s="148" t="s">
        <v>2</v>
      </c>
      <c r="D39" s="545"/>
      <c r="E39" s="545"/>
      <c r="F39" s="545"/>
      <c r="G39" s="545"/>
      <c r="H39" s="640"/>
      <c r="I39" s="508"/>
      <c r="J39" s="622"/>
      <c r="K39" s="631"/>
      <c r="L39" s="522">
        <v>1353670</v>
      </c>
      <c r="M39" s="478">
        <v>1353670</v>
      </c>
      <c r="N39" s="478">
        <v>1470000</v>
      </c>
      <c r="O39" s="616"/>
      <c r="P39" s="470"/>
      <c r="Q39" s="557"/>
      <c r="R39" s="514"/>
      <c r="S39" s="276">
        <v>40679</v>
      </c>
      <c r="T39" s="277">
        <v>14</v>
      </c>
      <c r="U39" s="276">
        <f>S39+T39</f>
        <v>40693</v>
      </c>
      <c r="V39" s="277">
        <v>1</v>
      </c>
      <c r="W39" s="276">
        <f>U39+V39</f>
        <v>40694</v>
      </c>
      <c r="X39" s="277">
        <v>28</v>
      </c>
      <c r="Y39" s="276">
        <f>W39+X39</f>
        <v>40722</v>
      </c>
      <c r="Z39" s="277">
        <v>28</v>
      </c>
      <c r="AA39" s="276">
        <f>Y39+Z39</f>
        <v>40750</v>
      </c>
      <c r="AB39" s="277">
        <v>14</v>
      </c>
      <c r="AC39" s="276">
        <f>AA39+AB39</f>
        <v>40764</v>
      </c>
      <c r="AD39" s="277">
        <v>7</v>
      </c>
      <c r="AE39" s="517"/>
      <c r="AF39" s="276">
        <f>AC39+AD39</f>
        <v>40771</v>
      </c>
      <c r="AG39" s="277">
        <v>14</v>
      </c>
      <c r="AH39" s="276">
        <v>40817</v>
      </c>
      <c r="AI39" s="277">
        <v>350</v>
      </c>
      <c r="AJ39" s="277"/>
      <c r="AK39" s="276">
        <f>AH39+AI39</f>
        <v>41167</v>
      </c>
      <c r="AL39" s="141" t="s">
        <v>6</v>
      </c>
      <c r="AM39" s="141" t="s">
        <v>6</v>
      </c>
      <c r="AN39" s="141"/>
      <c r="AO39" s="645">
        <f>105102.368/0.708</f>
        <v>148449.67231638418</v>
      </c>
      <c r="AP39" s="702">
        <f>AN40+AO39</f>
        <v>1278322.5536723165</v>
      </c>
      <c r="AQ39" s="606"/>
      <c r="AR39" s="606"/>
      <c r="AS39" s="141"/>
      <c r="AT39" s="310" t="s">
        <v>307</v>
      </c>
      <c r="AU39" s="604"/>
      <c r="AV39" s="598"/>
    </row>
    <row r="40" spans="2:48" ht="18.75" customHeight="1" x14ac:dyDescent="0.25">
      <c r="B40" s="541"/>
      <c r="C40" s="97" t="s">
        <v>0</v>
      </c>
      <c r="D40" s="546"/>
      <c r="E40" s="546"/>
      <c r="F40" s="546"/>
      <c r="G40" s="546"/>
      <c r="H40" s="641"/>
      <c r="I40" s="509"/>
      <c r="J40" s="623"/>
      <c r="K40" s="632"/>
      <c r="L40" s="523"/>
      <c r="M40" s="479"/>
      <c r="N40" s="479"/>
      <c r="O40" s="617"/>
      <c r="P40" s="471"/>
      <c r="Q40" s="558"/>
      <c r="R40" s="515"/>
      <c r="S40" s="280">
        <v>40649</v>
      </c>
      <c r="T40" s="279">
        <v>14</v>
      </c>
      <c r="U40" s="280">
        <f>S40+T40</f>
        <v>40663</v>
      </c>
      <c r="V40" s="279">
        <v>1</v>
      </c>
      <c r="W40" s="280">
        <f>U40+V40</f>
        <v>40664</v>
      </c>
      <c r="X40" s="279">
        <v>28</v>
      </c>
      <c r="Y40" s="280">
        <f>W40+X40</f>
        <v>40692</v>
      </c>
      <c r="Z40" s="279">
        <v>28</v>
      </c>
      <c r="AA40" s="280"/>
      <c r="AB40" s="279"/>
      <c r="AC40" s="280"/>
      <c r="AD40" s="279"/>
      <c r="AE40" s="518"/>
      <c r="AF40" s="280">
        <v>40791</v>
      </c>
      <c r="AG40" s="279">
        <f>AH40-AF40</f>
        <v>26</v>
      </c>
      <c r="AH40" s="280">
        <v>40817</v>
      </c>
      <c r="AI40" s="279">
        <v>350</v>
      </c>
      <c r="AJ40" s="279"/>
      <c r="AK40" s="286">
        <f>AH40+AI40</f>
        <v>41167</v>
      </c>
      <c r="AL40" s="311" t="s">
        <v>6</v>
      </c>
      <c r="AM40" s="325">
        <v>799950</v>
      </c>
      <c r="AN40" s="307">
        <f>AM40/0.708</f>
        <v>1129872.8813559322</v>
      </c>
      <c r="AO40" s="646"/>
      <c r="AP40" s="703"/>
      <c r="AQ40" s="607"/>
      <c r="AR40" s="607"/>
      <c r="AS40" s="306"/>
      <c r="AT40" s="313"/>
      <c r="AU40" s="605"/>
      <c r="AV40" s="599"/>
    </row>
    <row r="41" spans="2:48" ht="29.25" customHeight="1" x14ac:dyDescent="0.25">
      <c r="B41" s="562">
        <v>12</v>
      </c>
      <c r="C41" s="254" t="s">
        <v>1</v>
      </c>
      <c r="D41" s="544" t="s">
        <v>31</v>
      </c>
      <c r="E41" s="544" t="s">
        <v>170</v>
      </c>
      <c r="F41" s="544" t="s">
        <v>28</v>
      </c>
      <c r="G41" s="544" t="s">
        <v>94</v>
      </c>
      <c r="H41" s="504" t="s">
        <v>323</v>
      </c>
      <c r="I41" s="519" t="s">
        <v>93</v>
      </c>
      <c r="J41" s="621" t="s">
        <v>109</v>
      </c>
      <c r="K41" s="630">
        <v>1</v>
      </c>
      <c r="O41" s="615">
        <v>1049922.2679999999</v>
      </c>
      <c r="P41" s="469">
        <f>O41/0.708</f>
        <v>1482941.056497175</v>
      </c>
      <c r="Q41" s="556" t="s">
        <v>4</v>
      </c>
      <c r="R41" s="513" t="s">
        <v>27</v>
      </c>
      <c r="S41" s="119">
        <f>U41-T41</f>
        <v>40211</v>
      </c>
      <c r="T41" s="275">
        <v>14</v>
      </c>
      <c r="U41" s="119">
        <f>W41-V41</f>
        <v>40225</v>
      </c>
      <c r="V41" s="275">
        <v>1</v>
      </c>
      <c r="W41" s="119">
        <f>Y41-X41</f>
        <v>40226</v>
      </c>
      <c r="X41" s="275">
        <v>28</v>
      </c>
      <c r="Y41" s="119">
        <f>AA41-Z41</f>
        <v>40254</v>
      </c>
      <c r="Z41" s="275">
        <v>28</v>
      </c>
      <c r="AA41" s="119">
        <f>AC41-AB41</f>
        <v>40282</v>
      </c>
      <c r="AB41" s="275">
        <v>14</v>
      </c>
      <c r="AC41" s="119">
        <f>AF41-AD41</f>
        <v>40296</v>
      </c>
      <c r="AD41" s="275">
        <v>3</v>
      </c>
      <c r="AE41" s="480" t="s">
        <v>320</v>
      </c>
      <c r="AF41" s="119">
        <v>40299</v>
      </c>
      <c r="AG41" s="275">
        <v>14</v>
      </c>
      <c r="AH41" s="119">
        <f>AF41+AG41</f>
        <v>40313</v>
      </c>
      <c r="AI41" s="275">
        <f>30.5*18</f>
        <v>549</v>
      </c>
      <c r="AJ41" s="275">
        <f t="shared" ref="AJ41:AJ56" si="5">AI41/30.5</f>
        <v>18</v>
      </c>
      <c r="AK41" s="119">
        <f t="shared" ref="AK41:AK55" si="6">AH41+AI41</f>
        <v>40862</v>
      </c>
      <c r="AL41" s="242" t="s">
        <v>6</v>
      </c>
      <c r="AM41" s="242" t="s">
        <v>6</v>
      </c>
      <c r="AN41" s="242"/>
      <c r="AO41" s="242" t="s">
        <v>6</v>
      </c>
      <c r="AP41" s="399"/>
      <c r="AQ41" s="603" t="s">
        <v>240</v>
      </c>
      <c r="AR41" s="603" t="s">
        <v>389</v>
      </c>
      <c r="AS41" s="242"/>
      <c r="AT41" s="243"/>
      <c r="AU41" s="603" t="s">
        <v>500</v>
      </c>
      <c r="AV41" s="597">
        <v>0.99</v>
      </c>
    </row>
    <row r="42" spans="2:48" ht="18.75" customHeight="1" x14ac:dyDescent="0.25">
      <c r="B42" s="563"/>
      <c r="C42" s="148" t="s">
        <v>2</v>
      </c>
      <c r="D42" s="545"/>
      <c r="E42" s="545"/>
      <c r="F42" s="545"/>
      <c r="G42" s="545"/>
      <c r="H42" s="505"/>
      <c r="I42" s="520"/>
      <c r="J42" s="622"/>
      <c r="K42" s="631"/>
      <c r="L42" s="522">
        <v>1122713</v>
      </c>
      <c r="M42" s="478">
        <v>1122713</v>
      </c>
      <c r="N42" s="478">
        <v>2157897</v>
      </c>
      <c r="O42" s="616"/>
      <c r="P42" s="470"/>
      <c r="Q42" s="557"/>
      <c r="R42" s="514"/>
      <c r="S42" s="276">
        <v>40649</v>
      </c>
      <c r="T42" s="277">
        <v>14</v>
      </c>
      <c r="U42" s="276">
        <f>S42+T42</f>
        <v>40663</v>
      </c>
      <c r="V42" s="277">
        <v>1</v>
      </c>
      <c r="W42" s="276">
        <f>U42+V42</f>
        <v>40664</v>
      </c>
      <c r="X42" s="276"/>
      <c r="Y42" s="276">
        <v>40848</v>
      </c>
      <c r="Z42" s="277">
        <f>28+30</f>
        <v>58</v>
      </c>
      <c r="AA42" s="276">
        <v>40876</v>
      </c>
      <c r="AB42" s="277">
        <v>14</v>
      </c>
      <c r="AC42" s="276">
        <f>AA42+AB42</f>
        <v>40890</v>
      </c>
      <c r="AD42" s="277">
        <v>7</v>
      </c>
      <c r="AE42" s="481"/>
      <c r="AF42" s="276">
        <v>40953</v>
      </c>
      <c r="AG42" s="277">
        <v>14</v>
      </c>
      <c r="AH42" s="276">
        <f>AF42+AG42</f>
        <v>40967</v>
      </c>
      <c r="AI42" s="277">
        <f>30.5*12</f>
        <v>366</v>
      </c>
      <c r="AJ42" s="277">
        <f t="shared" si="5"/>
        <v>12</v>
      </c>
      <c r="AK42" s="276">
        <f t="shared" si="6"/>
        <v>41333</v>
      </c>
      <c r="AL42" s="141" t="s">
        <v>6</v>
      </c>
      <c r="AM42" s="141" t="s">
        <v>6</v>
      </c>
      <c r="AN42" s="141"/>
      <c r="AO42" s="653">
        <f>74876/0.708</f>
        <v>105757.06214689265</v>
      </c>
      <c r="AP42" s="702">
        <v>1588698.1189999999</v>
      </c>
      <c r="AQ42" s="604"/>
      <c r="AR42" s="604"/>
      <c r="AS42" s="141"/>
      <c r="AT42" s="310" t="s">
        <v>473</v>
      </c>
      <c r="AU42" s="604"/>
      <c r="AV42" s="598"/>
    </row>
    <row r="43" spans="2:48" ht="18.75" customHeight="1" x14ac:dyDescent="0.25">
      <c r="B43" s="564"/>
      <c r="C43" s="97" t="s">
        <v>0</v>
      </c>
      <c r="D43" s="546"/>
      <c r="E43" s="546"/>
      <c r="F43" s="546"/>
      <c r="G43" s="546"/>
      <c r="H43" s="505"/>
      <c r="I43" s="521"/>
      <c r="J43" s="623"/>
      <c r="K43" s="632"/>
      <c r="L43" s="523"/>
      <c r="M43" s="479"/>
      <c r="N43" s="479"/>
      <c r="O43" s="617"/>
      <c r="P43" s="471"/>
      <c r="Q43" s="558"/>
      <c r="R43" s="515"/>
      <c r="S43" s="280"/>
      <c r="T43" s="289">
        <f>U43-S43</f>
        <v>0</v>
      </c>
      <c r="U43" s="280"/>
      <c r="V43" s="279">
        <v>1</v>
      </c>
      <c r="W43" s="280">
        <v>40821</v>
      </c>
      <c r="X43" s="280"/>
      <c r="Y43" s="280">
        <v>40848</v>
      </c>
      <c r="Z43" s="279">
        <f>AA43-Y43</f>
        <v>28</v>
      </c>
      <c r="AA43" s="280">
        <v>40876</v>
      </c>
      <c r="AB43" s="289"/>
      <c r="AC43" s="280"/>
      <c r="AD43" s="289"/>
      <c r="AE43" s="482"/>
      <c r="AF43" s="280">
        <v>40953</v>
      </c>
      <c r="AG43" s="279">
        <f>AH43-AF43</f>
        <v>14</v>
      </c>
      <c r="AH43" s="280">
        <v>40967</v>
      </c>
      <c r="AI43" s="279">
        <v>365</v>
      </c>
      <c r="AJ43" s="279">
        <f>AI43/30.5</f>
        <v>11.967213114754099</v>
      </c>
      <c r="AK43" s="286">
        <f>AH43+AI43</f>
        <v>41332</v>
      </c>
      <c r="AL43" s="311" t="s">
        <v>6</v>
      </c>
      <c r="AM43" s="325">
        <v>1049922.2679999999</v>
      </c>
      <c r="AN43" s="307">
        <f>AM43/0.708</f>
        <v>1482941.056497175</v>
      </c>
      <c r="AO43" s="654"/>
      <c r="AP43" s="703"/>
      <c r="AQ43" s="605"/>
      <c r="AR43" s="605"/>
      <c r="AS43" s="306"/>
      <c r="AT43" s="313"/>
      <c r="AU43" s="605"/>
      <c r="AV43" s="599"/>
    </row>
    <row r="44" spans="2:48" ht="18.75" customHeight="1" x14ac:dyDescent="0.25">
      <c r="B44" s="579"/>
      <c r="C44" s="270" t="s">
        <v>1</v>
      </c>
      <c r="D44" s="573" t="s">
        <v>31</v>
      </c>
      <c r="E44" s="573" t="s">
        <v>171</v>
      </c>
      <c r="F44" s="573" t="s">
        <v>28</v>
      </c>
      <c r="G44" s="573" t="s">
        <v>367</v>
      </c>
      <c r="H44" s="505"/>
      <c r="I44" s="573" t="s">
        <v>97</v>
      </c>
      <c r="J44" s="715" t="s">
        <v>106</v>
      </c>
      <c r="K44" s="712">
        <v>1</v>
      </c>
      <c r="L44" s="257">
        <v>1353670</v>
      </c>
      <c r="M44" s="576">
        <v>1353670</v>
      </c>
      <c r="N44" s="576">
        <v>2288122</v>
      </c>
      <c r="O44" s="729">
        <v>1219483.56</v>
      </c>
      <c r="P44" s="576">
        <f>O44/0.708</f>
        <v>1722434.4067796611</v>
      </c>
      <c r="Q44" s="612" t="s">
        <v>4</v>
      </c>
      <c r="R44" s="609" t="s">
        <v>27</v>
      </c>
      <c r="S44" s="291">
        <f>U44-T44</f>
        <v>40239</v>
      </c>
      <c r="T44" s="292">
        <v>14</v>
      </c>
      <c r="U44" s="291">
        <f>W44-V44</f>
        <v>40253</v>
      </c>
      <c r="V44" s="292">
        <v>1</v>
      </c>
      <c r="W44" s="291">
        <f>Y44-X44</f>
        <v>40254</v>
      </c>
      <c r="X44" s="291"/>
      <c r="Y44" s="291">
        <f>AA44-Z44</f>
        <v>40254</v>
      </c>
      <c r="Z44" s="292">
        <v>28</v>
      </c>
      <c r="AA44" s="291">
        <f>AC44-AB44</f>
        <v>40282</v>
      </c>
      <c r="AB44" s="292">
        <v>14</v>
      </c>
      <c r="AC44" s="291">
        <f>AF44-AD44</f>
        <v>40296</v>
      </c>
      <c r="AD44" s="292">
        <v>3</v>
      </c>
      <c r="AE44" s="627" t="s">
        <v>321</v>
      </c>
      <c r="AF44" s="105">
        <v>40299</v>
      </c>
      <c r="AG44" s="292">
        <v>14</v>
      </c>
      <c r="AH44" s="105">
        <f>AF44+AG44</f>
        <v>40313</v>
      </c>
      <c r="AI44" s="292">
        <f>30.5*18</f>
        <v>549</v>
      </c>
      <c r="AJ44" s="292">
        <f t="shared" si="5"/>
        <v>18</v>
      </c>
      <c r="AK44" s="291">
        <f t="shared" si="6"/>
        <v>40862</v>
      </c>
      <c r="AL44" s="105" t="s">
        <v>6</v>
      </c>
      <c r="AM44" s="105" t="s">
        <v>6</v>
      </c>
      <c r="AN44" s="105"/>
      <c r="AO44" s="105" t="s">
        <v>6</v>
      </c>
      <c r="AP44" s="105"/>
      <c r="AQ44" s="600" t="s">
        <v>240</v>
      </c>
      <c r="AR44" s="600" t="s">
        <v>395</v>
      </c>
      <c r="AS44" s="105"/>
      <c r="AT44" s="624"/>
      <c r="AU44" s="483" t="s">
        <v>410</v>
      </c>
      <c r="AV44" s="483"/>
    </row>
    <row r="45" spans="2:48" ht="18.75" customHeight="1" x14ac:dyDescent="0.25">
      <c r="B45" s="580"/>
      <c r="C45" s="271" t="s">
        <v>2</v>
      </c>
      <c r="D45" s="574"/>
      <c r="E45" s="574"/>
      <c r="F45" s="574"/>
      <c r="G45" s="574"/>
      <c r="H45" s="505"/>
      <c r="I45" s="574"/>
      <c r="J45" s="716"/>
      <c r="K45" s="713"/>
      <c r="L45" s="258"/>
      <c r="M45" s="577"/>
      <c r="N45" s="577"/>
      <c r="O45" s="730"/>
      <c r="P45" s="577"/>
      <c r="Q45" s="613"/>
      <c r="R45" s="610"/>
      <c r="S45" s="293">
        <v>40649</v>
      </c>
      <c r="T45" s="294">
        <v>14</v>
      </c>
      <c r="U45" s="293">
        <f>S45+T45</f>
        <v>40663</v>
      </c>
      <c r="V45" s="294">
        <v>1</v>
      </c>
      <c r="W45" s="293">
        <f>U45+V45</f>
        <v>40664</v>
      </c>
      <c r="X45" s="293"/>
      <c r="Y45" s="293">
        <v>40847</v>
      </c>
      <c r="Z45" s="294">
        <f>28+30</f>
        <v>58</v>
      </c>
      <c r="AA45" s="293">
        <v>40876</v>
      </c>
      <c r="AB45" s="294">
        <v>14</v>
      </c>
      <c r="AC45" s="293">
        <f>AA45+AB45</f>
        <v>40890</v>
      </c>
      <c r="AD45" s="294">
        <v>7</v>
      </c>
      <c r="AE45" s="628"/>
      <c r="AF45" s="293">
        <f>AC45+AD45</f>
        <v>40897</v>
      </c>
      <c r="AG45" s="294">
        <v>14</v>
      </c>
      <c r="AH45" s="293">
        <f>AF45+AG45</f>
        <v>40911</v>
      </c>
      <c r="AI45" s="294">
        <f>30.5*12</f>
        <v>366</v>
      </c>
      <c r="AJ45" s="294">
        <f t="shared" si="5"/>
        <v>12</v>
      </c>
      <c r="AK45" s="293">
        <f t="shared" si="6"/>
        <v>41277</v>
      </c>
      <c r="AL45" s="109" t="s">
        <v>6</v>
      </c>
      <c r="AM45" s="109" t="s">
        <v>6</v>
      </c>
      <c r="AN45" s="109"/>
      <c r="AO45" s="109" t="s">
        <v>6</v>
      </c>
      <c r="AP45" s="109"/>
      <c r="AQ45" s="601"/>
      <c r="AR45" s="601"/>
      <c r="AS45" s="109"/>
      <c r="AT45" s="625"/>
      <c r="AU45" s="484"/>
      <c r="AV45" s="484"/>
    </row>
    <row r="46" spans="2:48" ht="18.75" customHeight="1" x14ac:dyDescent="0.25">
      <c r="B46" s="581"/>
      <c r="C46" s="123" t="s">
        <v>0</v>
      </c>
      <c r="D46" s="575"/>
      <c r="E46" s="575"/>
      <c r="F46" s="575"/>
      <c r="G46" s="575"/>
      <c r="H46" s="505"/>
      <c r="I46" s="575"/>
      <c r="J46" s="717"/>
      <c r="K46" s="714"/>
      <c r="L46" s="259"/>
      <c r="M46" s="578"/>
      <c r="N46" s="578"/>
      <c r="O46" s="731"/>
      <c r="P46" s="578"/>
      <c r="Q46" s="614"/>
      <c r="R46" s="611"/>
      <c r="S46" s="290"/>
      <c r="T46" s="295">
        <f>U46-S46</f>
        <v>0</v>
      </c>
      <c r="U46" s="290"/>
      <c r="V46" s="122">
        <v>1</v>
      </c>
      <c r="W46" s="290">
        <v>40815</v>
      </c>
      <c r="X46" s="290"/>
      <c r="Y46" s="290">
        <v>40847</v>
      </c>
      <c r="Z46" s="122">
        <f>AA46-Y46</f>
        <v>-40847</v>
      </c>
      <c r="AA46" s="290"/>
      <c r="AB46" s="295"/>
      <c r="AC46" s="290"/>
      <c r="AD46" s="295">
        <f>AF46-AC46</f>
        <v>0</v>
      </c>
      <c r="AE46" s="629"/>
      <c r="AF46" s="290"/>
      <c r="AG46" s="122">
        <v>14</v>
      </c>
      <c r="AH46" s="290"/>
      <c r="AI46" s="122"/>
      <c r="AJ46" s="122">
        <f t="shared" si="5"/>
        <v>0</v>
      </c>
      <c r="AK46" s="312">
        <f t="shared" si="6"/>
        <v>0</v>
      </c>
      <c r="AL46" s="121">
        <f>AI46+AJ46</f>
        <v>0</v>
      </c>
      <c r="AM46" s="121"/>
      <c r="AN46" s="121"/>
      <c r="AO46" s="121"/>
      <c r="AP46" s="121">
        <f>AM46+AO46</f>
        <v>0</v>
      </c>
      <c r="AQ46" s="602"/>
      <c r="AR46" s="602"/>
      <c r="AS46" s="121"/>
      <c r="AT46" s="626"/>
      <c r="AU46" s="485"/>
      <c r="AV46" s="485"/>
    </row>
    <row r="47" spans="2:48" ht="18.75" customHeight="1" x14ac:dyDescent="0.25">
      <c r="B47" s="562">
        <v>13</v>
      </c>
      <c r="C47" s="254" t="s">
        <v>1</v>
      </c>
      <c r="D47" s="544" t="s">
        <v>31</v>
      </c>
      <c r="E47" s="544" t="s">
        <v>171</v>
      </c>
      <c r="F47" s="544" t="s">
        <v>28</v>
      </c>
      <c r="G47" s="544" t="s">
        <v>367</v>
      </c>
      <c r="H47" s="505"/>
      <c r="I47" s="519" t="s">
        <v>99</v>
      </c>
      <c r="J47" s="621" t="s">
        <v>109</v>
      </c>
      <c r="K47" s="630">
        <v>1</v>
      </c>
      <c r="O47" s="260"/>
      <c r="P47" s="469">
        <f>O48/0.708</f>
        <v>1304500.7485875706</v>
      </c>
      <c r="Q47" s="556" t="s">
        <v>4</v>
      </c>
      <c r="R47" s="513" t="s">
        <v>27</v>
      </c>
      <c r="S47" s="119">
        <f>U47-T47</f>
        <v>40239</v>
      </c>
      <c r="T47" s="275">
        <v>14</v>
      </c>
      <c r="U47" s="119">
        <f>W47-V47</f>
        <v>40253</v>
      </c>
      <c r="V47" s="275">
        <v>1</v>
      </c>
      <c r="W47" s="119">
        <f>Y47-X47</f>
        <v>40254</v>
      </c>
      <c r="X47" s="119"/>
      <c r="Y47" s="119">
        <f>AA47-Z47</f>
        <v>40254</v>
      </c>
      <c r="Z47" s="275">
        <v>28</v>
      </c>
      <c r="AA47" s="119">
        <f>AC47-AB47</f>
        <v>40282</v>
      </c>
      <c r="AB47" s="275">
        <v>14</v>
      </c>
      <c r="AC47" s="119">
        <f>AF47-AD47</f>
        <v>40296</v>
      </c>
      <c r="AD47" s="275">
        <v>3</v>
      </c>
      <c r="AE47" s="516" t="s">
        <v>352</v>
      </c>
      <c r="AF47" s="119">
        <v>40299</v>
      </c>
      <c r="AG47" s="275">
        <v>14</v>
      </c>
      <c r="AH47" s="119">
        <f>AF47+AG47</f>
        <v>40313</v>
      </c>
      <c r="AI47" s="275">
        <f>30.5*18</f>
        <v>549</v>
      </c>
      <c r="AJ47" s="275">
        <f t="shared" si="5"/>
        <v>18</v>
      </c>
      <c r="AK47" s="119">
        <f t="shared" si="6"/>
        <v>40862</v>
      </c>
      <c r="AL47" s="242" t="s">
        <v>6</v>
      </c>
      <c r="AM47" s="242" t="s">
        <v>6</v>
      </c>
      <c r="AN47" s="242"/>
      <c r="AO47" s="242" t="s">
        <v>6</v>
      </c>
      <c r="AP47" s="398"/>
      <c r="AQ47" s="588" t="s">
        <v>240</v>
      </c>
      <c r="AR47" s="608" t="s">
        <v>392</v>
      </c>
      <c r="AS47" s="242"/>
      <c r="AT47" s="243"/>
      <c r="AU47" s="603" t="s">
        <v>494</v>
      </c>
      <c r="AV47" s="597">
        <v>0.99</v>
      </c>
    </row>
    <row r="48" spans="2:48" ht="18.75" customHeight="1" x14ac:dyDescent="0.25">
      <c r="B48" s="563"/>
      <c r="C48" s="148" t="s">
        <v>2</v>
      </c>
      <c r="D48" s="545"/>
      <c r="E48" s="545"/>
      <c r="F48" s="545"/>
      <c r="G48" s="545"/>
      <c r="H48" s="505"/>
      <c r="I48" s="520"/>
      <c r="J48" s="622"/>
      <c r="K48" s="631"/>
      <c r="L48" s="522">
        <v>1353670</v>
      </c>
      <c r="M48" s="478">
        <v>1353670</v>
      </c>
      <c r="N48" s="478">
        <v>1911000</v>
      </c>
      <c r="O48" s="241">
        <v>923586.53</v>
      </c>
      <c r="P48" s="470"/>
      <c r="Q48" s="557"/>
      <c r="R48" s="514"/>
      <c r="S48" s="276">
        <v>40679</v>
      </c>
      <c r="T48" s="277">
        <v>14</v>
      </c>
      <c r="U48" s="276">
        <f>S48+T48</f>
        <v>40693</v>
      </c>
      <c r="V48" s="277">
        <v>1</v>
      </c>
      <c r="W48" s="276">
        <f>U48+V48</f>
        <v>40694</v>
      </c>
      <c r="X48" s="276"/>
      <c r="Y48" s="276">
        <v>40877</v>
      </c>
      <c r="Z48" s="277">
        <f>28+30</f>
        <v>58</v>
      </c>
      <c r="AA48" s="276">
        <v>40891</v>
      </c>
      <c r="AB48" s="277">
        <v>14</v>
      </c>
      <c r="AC48" s="276">
        <f>AA48+AB48</f>
        <v>40905</v>
      </c>
      <c r="AD48" s="277">
        <v>7</v>
      </c>
      <c r="AE48" s="517"/>
      <c r="AF48" s="276">
        <v>40927</v>
      </c>
      <c r="AG48" s="277">
        <v>14</v>
      </c>
      <c r="AH48" s="276">
        <f>AF48+AG48</f>
        <v>40941</v>
      </c>
      <c r="AI48" s="277">
        <f>30.5*12</f>
        <v>366</v>
      </c>
      <c r="AJ48" s="277">
        <f t="shared" si="5"/>
        <v>12</v>
      </c>
      <c r="AK48" s="276">
        <f t="shared" si="6"/>
        <v>41307</v>
      </c>
      <c r="AL48" s="141" t="s">
        <v>6</v>
      </c>
      <c r="AM48" s="141" t="s">
        <v>6</v>
      </c>
      <c r="AN48" s="141"/>
      <c r="AO48" s="591">
        <f>(121000+184573)/0.708</f>
        <v>431600.28248587571</v>
      </c>
      <c r="AP48" s="593">
        <f>AN49+AO48</f>
        <v>1736101.0310734464</v>
      </c>
      <c r="AQ48" s="606"/>
      <c r="AR48" s="589"/>
      <c r="AS48" s="141"/>
      <c r="AT48" s="310" t="s">
        <v>474</v>
      </c>
      <c r="AU48" s="604"/>
      <c r="AV48" s="598"/>
    </row>
    <row r="49" spans="2:49" ht="18.75" customHeight="1" x14ac:dyDescent="0.25">
      <c r="B49" s="564"/>
      <c r="C49" s="97" t="s">
        <v>0</v>
      </c>
      <c r="D49" s="546"/>
      <c r="E49" s="546"/>
      <c r="F49" s="546"/>
      <c r="G49" s="546"/>
      <c r="H49" s="505"/>
      <c r="I49" s="521"/>
      <c r="J49" s="623"/>
      <c r="K49" s="632"/>
      <c r="L49" s="523"/>
      <c r="M49" s="479"/>
      <c r="N49" s="479"/>
      <c r="O49" s="261"/>
      <c r="P49" s="471"/>
      <c r="Q49" s="558"/>
      <c r="R49" s="515"/>
      <c r="S49" s="280"/>
      <c r="T49" s="289">
        <f>U49-S49</f>
        <v>0</v>
      </c>
      <c r="U49" s="280"/>
      <c r="V49" s="279">
        <v>1</v>
      </c>
      <c r="W49" s="280">
        <v>40841</v>
      </c>
      <c r="X49" s="280"/>
      <c r="Y49" s="280">
        <v>40877</v>
      </c>
      <c r="Z49" s="279">
        <f>AA49-Y49</f>
        <v>14</v>
      </c>
      <c r="AA49" s="280">
        <v>40891</v>
      </c>
      <c r="AB49" s="289"/>
      <c r="AC49" s="280"/>
      <c r="AD49" s="289"/>
      <c r="AE49" s="518"/>
      <c r="AF49" s="280">
        <v>40927</v>
      </c>
      <c r="AG49" s="279">
        <f>AH49-AF49</f>
        <v>19</v>
      </c>
      <c r="AH49" s="280">
        <v>40946</v>
      </c>
      <c r="AI49" s="279">
        <v>365</v>
      </c>
      <c r="AJ49" s="279">
        <f>AI49/30.5</f>
        <v>11.967213114754099</v>
      </c>
      <c r="AK49" s="280">
        <f t="shared" si="6"/>
        <v>41311</v>
      </c>
      <c r="AL49" s="311" t="s">
        <v>6</v>
      </c>
      <c r="AM49" s="325">
        <v>923586.53</v>
      </c>
      <c r="AN49" s="307">
        <f>AM49/0.708</f>
        <v>1304500.7485875706</v>
      </c>
      <c r="AO49" s="592"/>
      <c r="AP49" s="594"/>
      <c r="AQ49" s="607"/>
      <c r="AR49" s="590"/>
      <c r="AS49" s="142"/>
      <c r="AT49" s="117"/>
      <c r="AU49" s="605"/>
      <c r="AV49" s="599"/>
    </row>
    <row r="50" spans="2:49" ht="18.75" customHeight="1" x14ac:dyDescent="0.25">
      <c r="B50" s="562">
        <v>14</v>
      </c>
      <c r="C50" s="254" t="s">
        <v>1</v>
      </c>
      <c r="D50" s="544" t="s">
        <v>31</v>
      </c>
      <c r="E50" s="544" t="s">
        <v>172</v>
      </c>
      <c r="F50" s="544" t="s">
        <v>28</v>
      </c>
      <c r="G50" s="544" t="s">
        <v>368</v>
      </c>
      <c r="H50" s="505"/>
      <c r="I50" s="519" t="s">
        <v>103</v>
      </c>
      <c r="J50" s="621" t="s">
        <v>107</v>
      </c>
      <c r="K50" s="630">
        <v>1</v>
      </c>
      <c r="O50" s="260"/>
      <c r="P50" s="469">
        <f>O51/0.708</f>
        <v>1161016.9491525425</v>
      </c>
      <c r="Q50" s="556" t="s">
        <v>4</v>
      </c>
      <c r="R50" s="513" t="s">
        <v>27</v>
      </c>
      <c r="S50" s="119">
        <f>U50-T50</f>
        <v>40239</v>
      </c>
      <c r="T50" s="275">
        <v>14</v>
      </c>
      <c r="U50" s="119">
        <f>W50-V50</f>
        <v>40253</v>
      </c>
      <c r="V50" s="275">
        <v>1</v>
      </c>
      <c r="W50" s="119">
        <f>Y50-X50</f>
        <v>40254</v>
      </c>
      <c r="X50" s="119"/>
      <c r="Y50" s="119">
        <f>AA50-Z50</f>
        <v>40254</v>
      </c>
      <c r="Z50" s="275">
        <v>28</v>
      </c>
      <c r="AA50" s="119">
        <f>AC50-AB50</f>
        <v>40282</v>
      </c>
      <c r="AB50" s="275">
        <v>14</v>
      </c>
      <c r="AC50" s="119">
        <f>AF50-AD50</f>
        <v>40296</v>
      </c>
      <c r="AD50" s="275">
        <v>3</v>
      </c>
      <c r="AE50" s="516" t="s">
        <v>322</v>
      </c>
      <c r="AF50" s="119">
        <v>40299</v>
      </c>
      <c r="AG50" s="275">
        <v>14</v>
      </c>
      <c r="AH50" s="119">
        <f>AF50+AG50</f>
        <v>40313</v>
      </c>
      <c r="AI50" s="275">
        <f>30.5*18</f>
        <v>549</v>
      </c>
      <c r="AJ50" s="275">
        <f t="shared" si="5"/>
        <v>18</v>
      </c>
      <c r="AK50" s="119">
        <f t="shared" si="6"/>
        <v>40862</v>
      </c>
      <c r="AL50" s="242" t="s">
        <v>6</v>
      </c>
      <c r="AM50" s="242" t="s">
        <v>6</v>
      </c>
      <c r="AN50" s="242"/>
      <c r="AO50" s="242" t="s">
        <v>6</v>
      </c>
      <c r="AP50" s="398"/>
      <c r="AQ50" s="588" t="s">
        <v>393</v>
      </c>
      <c r="AR50" s="588" t="s">
        <v>318</v>
      </c>
      <c r="AS50" s="242"/>
      <c r="AT50" s="243"/>
      <c r="AU50" s="603" t="s">
        <v>494</v>
      </c>
      <c r="AV50" s="597">
        <v>1</v>
      </c>
    </row>
    <row r="51" spans="2:49" ht="18.75" customHeight="1" x14ac:dyDescent="0.25">
      <c r="B51" s="563"/>
      <c r="C51" s="148" t="s">
        <v>2</v>
      </c>
      <c r="D51" s="545"/>
      <c r="E51" s="545"/>
      <c r="F51" s="545"/>
      <c r="G51" s="545"/>
      <c r="H51" s="505"/>
      <c r="I51" s="520"/>
      <c r="J51" s="622"/>
      <c r="K51" s="631"/>
      <c r="L51" s="522">
        <v>1353670</v>
      </c>
      <c r="M51" s="478">
        <v>1353670</v>
      </c>
      <c r="N51" s="478">
        <v>1435000</v>
      </c>
      <c r="O51" s="241">
        <v>822000</v>
      </c>
      <c r="P51" s="470"/>
      <c r="Q51" s="557"/>
      <c r="R51" s="514"/>
      <c r="S51" s="276">
        <v>40679</v>
      </c>
      <c r="T51" s="277">
        <v>14</v>
      </c>
      <c r="U51" s="276">
        <f>S51+T51</f>
        <v>40693</v>
      </c>
      <c r="V51" s="277">
        <v>1</v>
      </c>
      <c r="W51" s="276">
        <f>U51+V51</f>
        <v>40694</v>
      </c>
      <c r="X51" s="276"/>
      <c r="Y51" s="276">
        <v>40874</v>
      </c>
      <c r="Z51" s="277">
        <f>28+30</f>
        <v>58</v>
      </c>
      <c r="AA51" s="276">
        <v>40884</v>
      </c>
      <c r="AB51" s="277">
        <v>14</v>
      </c>
      <c r="AC51" s="276">
        <f>AA51+AB51</f>
        <v>40898</v>
      </c>
      <c r="AD51" s="277">
        <v>7</v>
      </c>
      <c r="AE51" s="517"/>
      <c r="AF51" s="276">
        <v>40946</v>
      </c>
      <c r="AG51" s="277">
        <v>14</v>
      </c>
      <c r="AH51" s="276">
        <f>AF51+AG51</f>
        <v>40960</v>
      </c>
      <c r="AI51" s="277">
        <f>30.5*12</f>
        <v>366</v>
      </c>
      <c r="AJ51" s="277">
        <f t="shared" si="5"/>
        <v>12</v>
      </c>
      <c r="AK51" s="276">
        <f t="shared" si="6"/>
        <v>41326</v>
      </c>
      <c r="AL51" s="141" t="s">
        <v>6</v>
      </c>
      <c r="AM51" s="141" t="s">
        <v>6</v>
      </c>
      <c r="AN51" s="141"/>
      <c r="AO51" s="591">
        <f>(9005+117456)/0.708</f>
        <v>178617.23163841807</v>
      </c>
      <c r="AP51" s="593">
        <f>AN52+AO51</f>
        <v>1339634.1807909606</v>
      </c>
      <c r="AQ51" s="589"/>
      <c r="AR51" s="606"/>
      <c r="AS51" s="141"/>
      <c r="AT51" s="310" t="s">
        <v>484</v>
      </c>
      <c r="AU51" s="604"/>
      <c r="AV51" s="598"/>
    </row>
    <row r="52" spans="2:49" ht="18.75" customHeight="1" x14ac:dyDescent="0.25">
      <c r="B52" s="564"/>
      <c r="C52" s="97" t="s">
        <v>0</v>
      </c>
      <c r="D52" s="546"/>
      <c r="E52" s="546"/>
      <c r="F52" s="546"/>
      <c r="G52" s="546"/>
      <c r="H52" s="505"/>
      <c r="I52" s="521"/>
      <c r="J52" s="623"/>
      <c r="K52" s="632"/>
      <c r="L52" s="523"/>
      <c r="M52" s="479"/>
      <c r="N52" s="479"/>
      <c r="O52" s="261"/>
      <c r="P52" s="471"/>
      <c r="Q52" s="558"/>
      <c r="R52" s="515"/>
      <c r="S52" s="280"/>
      <c r="T52" s="289">
        <f>U52-S52</f>
        <v>0</v>
      </c>
      <c r="U52" s="280"/>
      <c r="V52" s="279">
        <v>1</v>
      </c>
      <c r="W52" s="280">
        <v>40834</v>
      </c>
      <c r="X52" s="280"/>
      <c r="Y52" s="280">
        <v>40874</v>
      </c>
      <c r="Z52" s="279">
        <f>AA52-Y52</f>
        <v>10</v>
      </c>
      <c r="AA52" s="280">
        <v>40884</v>
      </c>
      <c r="AB52" s="289"/>
      <c r="AC52" s="280"/>
      <c r="AD52" s="289"/>
      <c r="AE52" s="518"/>
      <c r="AF52" s="280">
        <v>40945</v>
      </c>
      <c r="AG52" s="279">
        <f>AH52-AF52</f>
        <v>20</v>
      </c>
      <c r="AH52" s="280">
        <v>40965</v>
      </c>
      <c r="AI52" s="279">
        <v>350</v>
      </c>
      <c r="AJ52" s="279">
        <f>AI52/30.5</f>
        <v>11.475409836065573</v>
      </c>
      <c r="AK52" s="280">
        <f t="shared" si="6"/>
        <v>41315</v>
      </c>
      <c r="AL52" s="311" t="s">
        <v>6</v>
      </c>
      <c r="AM52" s="325">
        <v>822000</v>
      </c>
      <c r="AN52" s="307">
        <f>AM52/0.708</f>
        <v>1161016.9491525425</v>
      </c>
      <c r="AO52" s="592"/>
      <c r="AP52" s="594"/>
      <c r="AQ52" s="590"/>
      <c r="AR52" s="607"/>
      <c r="AS52" s="142"/>
      <c r="AT52" s="117"/>
      <c r="AU52" s="605"/>
      <c r="AV52" s="599"/>
    </row>
    <row r="53" spans="2:49" ht="18.75" customHeight="1" x14ac:dyDescent="0.25">
      <c r="B53" s="562">
        <v>15</v>
      </c>
      <c r="C53" s="254" t="s">
        <v>1</v>
      </c>
      <c r="D53" s="544" t="s">
        <v>31</v>
      </c>
      <c r="E53" s="544" t="s">
        <v>173</v>
      </c>
      <c r="F53" s="544" t="s">
        <v>28</v>
      </c>
      <c r="G53" s="544" t="s">
        <v>369</v>
      </c>
      <c r="H53" s="505"/>
      <c r="I53" s="519" t="s">
        <v>104</v>
      </c>
      <c r="J53" s="621" t="s">
        <v>105</v>
      </c>
      <c r="K53" s="630">
        <v>1</v>
      </c>
      <c r="O53" s="260"/>
      <c r="P53" s="469">
        <f>O54/0.708</f>
        <v>2273639.3644067799</v>
      </c>
      <c r="Q53" s="556" t="s">
        <v>4</v>
      </c>
      <c r="R53" s="513" t="s">
        <v>27</v>
      </c>
      <c r="S53" s="119">
        <f>U53-T53</f>
        <v>40211</v>
      </c>
      <c r="T53" s="275">
        <v>14</v>
      </c>
      <c r="U53" s="119">
        <f>W53-V53</f>
        <v>40225</v>
      </c>
      <c r="V53" s="275">
        <v>1</v>
      </c>
      <c r="W53" s="119">
        <f>Y53-X53</f>
        <v>40226</v>
      </c>
      <c r="X53" s="275">
        <v>28</v>
      </c>
      <c r="Y53" s="119">
        <f>AA53-Z53</f>
        <v>40254</v>
      </c>
      <c r="Z53" s="275">
        <v>28</v>
      </c>
      <c r="AA53" s="119">
        <f>AC53-AB53</f>
        <v>40282</v>
      </c>
      <c r="AB53" s="275">
        <v>14</v>
      </c>
      <c r="AC53" s="119">
        <f>AF53-AD53</f>
        <v>40296</v>
      </c>
      <c r="AD53" s="275">
        <v>3</v>
      </c>
      <c r="AE53" s="516" t="s">
        <v>353</v>
      </c>
      <c r="AF53" s="119">
        <v>40299</v>
      </c>
      <c r="AG53" s="275">
        <v>14</v>
      </c>
      <c r="AH53" s="119">
        <f>AF53+AG53</f>
        <v>40313</v>
      </c>
      <c r="AI53" s="275">
        <f>30.5*18</f>
        <v>549</v>
      </c>
      <c r="AJ53" s="275">
        <f t="shared" si="5"/>
        <v>18</v>
      </c>
      <c r="AK53" s="119">
        <f t="shared" si="6"/>
        <v>40862</v>
      </c>
      <c r="AL53" s="242" t="s">
        <v>6</v>
      </c>
      <c r="AM53" s="242" t="s">
        <v>6</v>
      </c>
      <c r="AN53" s="242"/>
      <c r="AO53" s="242" t="s">
        <v>6</v>
      </c>
      <c r="AP53" s="398"/>
      <c r="AQ53" s="585" t="s">
        <v>240</v>
      </c>
      <c r="AR53" s="582" t="s">
        <v>396</v>
      </c>
      <c r="AS53" s="390"/>
      <c r="AT53" s="391"/>
      <c r="AU53" s="460" t="s">
        <v>399</v>
      </c>
      <c r="AV53" s="676">
        <v>0.99</v>
      </c>
    </row>
    <row r="54" spans="2:49" ht="18.75" customHeight="1" x14ac:dyDescent="0.25">
      <c r="B54" s="563"/>
      <c r="C54" s="148" t="s">
        <v>2</v>
      </c>
      <c r="D54" s="545"/>
      <c r="E54" s="545"/>
      <c r="F54" s="545"/>
      <c r="G54" s="545"/>
      <c r="H54" s="505"/>
      <c r="I54" s="520"/>
      <c r="J54" s="622"/>
      <c r="K54" s="631"/>
      <c r="L54" s="522">
        <v>1353670</v>
      </c>
      <c r="M54" s="478">
        <v>1353670</v>
      </c>
      <c r="N54" s="478">
        <v>2800000</v>
      </c>
      <c r="O54" s="241">
        <v>1609736.67</v>
      </c>
      <c r="P54" s="470"/>
      <c r="Q54" s="557"/>
      <c r="R54" s="514"/>
      <c r="S54" s="276">
        <v>40679</v>
      </c>
      <c r="T54" s="277">
        <v>14</v>
      </c>
      <c r="U54" s="276">
        <f>S54+T54</f>
        <v>40693</v>
      </c>
      <c r="V54" s="277">
        <v>1</v>
      </c>
      <c r="W54" s="276">
        <v>40876</v>
      </c>
      <c r="X54" s="277">
        <f>Y54-W54</f>
        <v>20</v>
      </c>
      <c r="Y54" s="276">
        <v>40896</v>
      </c>
      <c r="Z54" s="277">
        <v>28</v>
      </c>
      <c r="AA54" s="276">
        <v>40910</v>
      </c>
      <c r="AB54" s="277">
        <v>14</v>
      </c>
      <c r="AC54" s="276">
        <f>AA54+AB54</f>
        <v>40924</v>
      </c>
      <c r="AD54" s="277">
        <v>7</v>
      </c>
      <c r="AE54" s="517"/>
      <c r="AF54" s="276">
        <v>40951</v>
      </c>
      <c r="AG54" s="277">
        <v>14</v>
      </c>
      <c r="AH54" s="276">
        <f>AF54+AG54</f>
        <v>40965</v>
      </c>
      <c r="AI54" s="277">
        <f>30.5*12</f>
        <v>366</v>
      </c>
      <c r="AJ54" s="277">
        <f t="shared" si="5"/>
        <v>12</v>
      </c>
      <c r="AK54" s="276">
        <f t="shared" si="6"/>
        <v>41331</v>
      </c>
      <c r="AL54" s="141" t="s">
        <v>6</v>
      </c>
      <c r="AM54" s="141" t="s">
        <v>6</v>
      </c>
      <c r="AN54" s="141"/>
      <c r="AO54" s="591">
        <f>(35351+61950)/0.708</f>
        <v>137430.790960452</v>
      </c>
      <c r="AP54" s="593">
        <f>AN55+AO54</f>
        <v>2411070.1553672319</v>
      </c>
      <c r="AQ54" s="586"/>
      <c r="AR54" s="583"/>
      <c r="AS54" s="392"/>
      <c r="AT54" s="393" t="s">
        <v>475</v>
      </c>
      <c r="AU54" s="461"/>
      <c r="AV54" s="566"/>
    </row>
    <row r="55" spans="2:49" ht="30" customHeight="1" x14ac:dyDescent="0.25">
      <c r="B55" s="564"/>
      <c r="C55" s="97" t="s">
        <v>0</v>
      </c>
      <c r="D55" s="546"/>
      <c r="E55" s="546"/>
      <c r="F55" s="546"/>
      <c r="G55" s="546"/>
      <c r="H55" s="505"/>
      <c r="I55" s="521"/>
      <c r="J55" s="623"/>
      <c r="K55" s="632"/>
      <c r="L55" s="523"/>
      <c r="M55" s="479"/>
      <c r="N55" s="479"/>
      <c r="O55" s="261"/>
      <c r="P55" s="471"/>
      <c r="Q55" s="558"/>
      <c r="R55" s="515"/>
      <c r="S55" s="280"/>
      <c r="T55" s="280">
        <f>U55-S55</f>
        <v>0</v>
      </c>
      <c r="U55" s="280"/>
      <c r="V55" s="279">
        <v>1</v>
      </c>
      <c r="W55" s="280">
        <v>40876</v>
      </c>
      <c r="X55" s="280"/>
      <c r="Y55" s="280">
        <v>40896</v>
      </c>
      <c r="Z55" s="289"/>
      <c r="AA55" s="280">
        <v>40910</v>
      </c>
      <c r="AB55" s="289"/>
      <c r="AC55" s="280"/>
      <c r="AD55" s="289"/>
      <c r="AE55" s="518"/>
      <c r="AF55" s="280">
        <v>40948</v>
      </c>
      <c r="AG55" s="279">
        <f>AH55-AF55</f>
        <v>10</v>
      </c>
      <c r="AH55" s="280">
        <v>40958</v>
      </c>
      <c r="AI55" s="279">
        <v>415</v>
      </c>
      <c r="AJ55" s="279">
        <f>AI55/30.5</f>
        <v>13.60655737704918</v>
      </c>
      <c r="AK55" s="280">
        <f t="shared" si="6"/>
        <v>41373</v>
      </c>
      <c r="AL55" s="311" t="s">
        <v>6</v>
      </c>
      <c r="AM55" s="325">
        <v>1609736.67</v>
      </c>
      <c r="AN55" s="307">
        <f>AM55/0.708</f>
        <v>2273639.3644067799</v>
      </c>
      <c r="AO55" s="592"/>
      <c r="AP55" s="594"/>
      <c r="AQ55" s="587"/>
      <c r="AR55" s="584"/>
      <c r="AS55" s="394"/>
      <c r="AT55" s="395"/>
      <c r="AU55" s="462"/>
      <c r="AV55" s="567"/>
    </row>
    <row r="56" spans="2:49" ht="18.75" customHeight="1" x14ac:dyDescent="0.25">
      <c r="B56" s="562">
        <v>16</v>
      </c>
      <c r="C56" s="254" t="s">
        <v>1</v>
      </c>
      <c r="D56" s="544" t="s">
        <v>31</v>
      </c>
      <c r="E56" s="544" t="s">
        <v>174</v>
      </c>
      <c r="F56" s="544" t="s">
        <v>28</v>
      </c>
      <c r="G56" s="544" t="s">
        <v>490</v>
      </c>
      <c r="H56" s="505"/>
      <c r="I56" s="519" t="s">
        <v>91</v>
      </c>
      <c r="J56" s="262" t="s">
        <v>108</v>
      </c>
      <c r="K56" s="630">
        <v>1</v>
      </c>
      <c r="O56" s="260"/>
      <c r="P56" s="469">
        <f>O57/0.708</f>
        <v>1101221.3220338984</v>
      </c>
      <c r="Q56" s="556" t="s">
        <v>4</v>
      </c>
      <c r="R56" s="513" t="s">
        <v>27</v>
      </c>
      <c r="S56" s="119">
        <f>U56-T56</f>
        <v>40211</v>
      </c>
      <c r="T56" s="275">
        <v>14</v>
      </c>
      <c r="U56" s="119">
        <f>W56-V56</f>
        <v>40225</v>
      </c>
      <c r="V56" s="275">
        <v>1</v>
      </c>
      <c r="W56" s="119">
        <f>Y56-X56</f>
        <v>40226</v>
      </c>
      <c r="X56" s="275">
        <v>28</v>
      </c>
      <c r="Y56" s="119">
        <f>AA56-Z56</f>
        <v>40254</v>
      </c>
      <c r="Z56" s="275">
        <v>28</v>
      </c>
      <c r="AA56" s="119">
        <f>AC56-AB56</f>
        <v>40282</v>
      </c>
      <c r="AB56" s="275">
        <v>14</v>
      </c>
      <c r="AC56" s="119">
        <f>AF56-AD56</f>
        <v>40296</v>
      </c>
      <c r="AD56" s="275">
        <v>3</v>
      </c>
      <c r="AE56" s="516" t="s">
        <v>386</v>
      </c>
      <c r="AF56" s="119">
        <v>40299</v>
      </c>
      <c r="AG56" s="275">
        <v>14</v>
      </c>
      <c r="AH56" s="119">
        <f>AF56+AG56</f>
        <v>40313</v>
      </c>
      <c r="AI56" s="275">
        <f>30.5*18</f>
        <v>549</v>
      </c>
      <c r="AJ56" s="275">
        <f t="shared" si="5"/>
        <v>18</v>
      </c>
      <c r="AK56" s="119">
        <f t="shared" ref="AK56:AK64" si="7">AH56+AI56</f>
        <v>40862</v>
      </c>
      <c r="AL56" s="242" t="s">
        <v>6</v>
      </c>
      <c r="AM56" s="242" t="s">
        <v>6</v>
      </c>
      <c r="AN56" s="242"/>
      <c r="AO56" s="242" t="s">
        <v>6</v>
      </c>
      <c r="AP56" s="398"/>
      <c r="AQ56" s="588" t="s">
        <v>393</v>
      </c>
      <c r="AR56" s="588" t="s">
        <v>394</v>
      </c>
      <c r="AS56" s="242"/>
      <c r="AT56" s="243"/>
      <c r="AU56" s="603" t="s">
        <v>494</v>
      </c>
      <c r="AV56" s="597">
        <v>0.99</v>
      </c>
      <c r="AW56" s="78"/>
    </row>
    <row r="57" spans="2:49" ht="15.75" customHeight="1" x14ac:dyDescent="0.25">
      <c r="B57" s="563"/>
      <c r="C57" s="148" t="s">
        <v>2</v>
      </c>
      <c r="D57" s="545"/>
      <c r="E57" s="545"/>
      <c r="F57" s="545"/>
      <c r="G57" s="545"/>
      <c r="H57" s="505"/>
      <c r="I57" s="520"/>
      <c r="J57" s="247"/>
      <c r="K57" s="631"/>
      <c r="L57" s="522">
        <v>2829729</v>
      </c>
      <c r="M57" s="478">
        <v>4112829</v>
      </c>
      <c r="N57" s="478">
        <v>2450000</v>
      </c>
      <c r="O57" s="241">
        <v>779664.696</v>
      </c>
      <c r="P57" s="470"/>
      <c r="Q57" s="557"/>
      <c r="R57" s="514"/>
      <c r="S57" s="276">
        <v>40649</v>
      </c>
      <c r="T57" s="277">
        <v>14</v>
      </c>
      <c r="U57" s="276">
        <f>S57+T57</f>
        <v>40663</v>
      </c>
      <c r="V57" s="277">
        <v>1</v>
      </c>
      <c r="W57" s="276">
        <v>40862</v>
      </c>
      <c r="X57" s="276"/>
      <c r="Y57" s="276">
        <v>40888</v>
      </c>
      <c r="Z57" s="277">
        <v>28</v>
      </c>
      <c r="AA57" s="276">
        <v>40896</v>
      </c>
      <c r="AB57" s="277">
        <v>14</v>
      </c>
      <c r="AC57" s="276">
        <f>AA57+AB57</f>
        <v>40910</v>
      </c>
      <c r="AD57" s="277">
        <v>7</v>
      </c>
      <c r="AE57" s="517"/>
      <c r="AF57" s="276">
        <v>40916</v>
      </c>
      <c r="AG57" s="277">
        <v>14</v>
      </c>
      <c r="AH57" s="276">
        <f>AF57+AG57</f>
        <v>40930</v>
      </c>
      <c r="AI57" s="277">
        <f>30.5*12</f>
        <v>366</v>
      </c>
      <c r="AJ57" s="277">
        <f t="shared" ref="AJ57:AJ62" si="8">AI57/30.5</f>
        <v>12</v>
      </c>
      <c r="AK57" s="276">
        <f t="shared" si="7"/>
        <v>41296</v>
      </c>
      <c r="AL57" s="141" t="s">
        <v>6</v>
      </c>
      <c r="AM57" s="141" t="s">
        <v>6</v>
      </c>
      <c r="AN57" s="141"/>
      <c r="AO57" s="595">
        <f>(233631+90507)/0.708</f>
        <v>457822.03389830509</v>
      </c>
      <c r="AP57" s="593">
        <f>AN58+AO57</f>
        <v>1559043.3559322036</v>
      </c>
      <c r="AQ57" s="606"/>
      <c r="AR57" s="606"/>
      <c r="AS57" s="141"/>
      <c r="AT57" s="310" t="s">
        <v>476</v>
      </c>
      <c r="AU57" s="604"/>
      <c r="AV57" s="598"/>
    </row>
    <row r="58" spans="2:49" ht="16.5" customHeight="1" x14ac:dyDescent="0.25">
      <c r="B58" s="564"/>
      <c r="C58" s="97" t="s">
        <v>0</v>
      </c>
      <c r="D58" s="546"/>
      <c r="E58" s="546"/>
      <c r="F58" s="546"/>
      <c r="G58" s="546"/>
      <c r="H58" s="505"/>
      <c r="I58" s="521"/>
      <c r="J58" s="264"/>
      <c r="K58" s="632"/>
      <c r="L58" s="523"/>
      <c r="M58" s="479"/>
      <c r="N58" s="479"/>
      <c r="O58" s="261"/>
      <c r="P58" s="471"/>
      <c r="Q58" s="558"/>
      <c r="R58" s="515"/>
      <c r="S58" s="280"/>
      <c r="T58" s="280">
        <f>U58-S58</f>
        <v>0</v>
      </c>
      <c r="U58" s="280"/>
      <c r="V58" s="279">
        <v>1</v>
      </c>
      <c r="W58" s="280">
        <v>40862</v>
      </c>
      <c r="X58" s="280"/>
      <c r="Y58" s="280">
        <v>40888</v>
      </c>
      <c r="Z58" s="279">
        <f>AA58-Y58</f>
        <v>8</v>
      </c>
      <c r="AA58" s="280">
        <v>40896</v>
      </c>
      <c r="AB58" s="289"/>
      <c r="AC58" s="280"/>
      <c r="AD58" s="289"/>
      <c r="AE58" s="518"/>
      <c r="AF58" s="280">
        <v>40916</v>
      </c>
      <c r="AG58" s="279">
        <f>AH58-AF58</f>
        <v>35</v>
      </c>
      <c r="AH58" s="280">
        <v>40951</v>
      </c>
      <c r="AI58" s="279">
        <v>410</v>
      </c>
      <c r="AJ58" s="279">
        <f t="shared" si="8"/>
        <v>13.442622950819672</v>
      </c>
      <c r="AK58" s="280">
        <f t="shared" si="7"/>
        <v>41361</v>
      </c>
      <c r="AL58" s="311" t="s">
        <v>6</v>
      </c>
      <c r="AM58" s="325">
        <v>779664.696</v>
      </c>
      <c r="AN58" s="307">
        <f>AM58/0.708</f>
        <v>1101221.3220338984</v>
      </c>
      <c r="AO58" s="596"/>
      <c r="AP58" s="594"/>
      <c r="AQ58" s="607"/>
      <c r="AR58" s="607"/>
      <c r="AS58" s="142"/>
      <c r="AT58" s="117"/>
      <c r="AU58" s="605"/>
      <c r="AV58" s="599"/>
    </row>
    <row r="59" spans="2:49" ht="27" customHeight="1" x14ac:dyDescent="0.25">
      <c r="B59" s="539">
        <v>17</v>
      </c>
      <c r="C59" s="254" t="s">
        <v>1</v>
      </c>
      <c r="D59" s="559" t="s">
        <v>31</v>
      </c>
      <c r="E59" s="544" t="s">
        <v>175</v>
      </c>
      <c r="F59" s="272" t="s">
        <v>28</v>
      </c>
      <c r="G59" s="559" t="s">
        <v>371</v>
      </c>
      <c r="H59" s="505"/>
      <c r="I59" s="507" t="s">
        <v>101</v>
      </c>
      <c r="J59" s="262" t="s">
        <v>107</v>
      </c>
      <c r="K59" s="630">
        <v>1</v>
      </c>
      <c r="O59" s="260"/>
      <c r="P59" s="469">
        <f>O60/0.708</f>
        <v>1200275.7768361582</v>
      </c>
      <c r="Q59" s="265" t="s">
        <v>4</v>
      </c>
      <c r="R59" s="266" t="s">
        <v>27</v>
      </c>
      <c r="S59" s="119">
        <f>U59-T59</f>
        <v>40211</v>
      </c>
      <c r="T59" s="275">
        <v>14</v>
      </c>
      <c r="U59" s="119">
        <f>W59-V59</f>
        <v>40225</v>
      </c>
      <c r="V59" s="275">
        <v>1</v>
      </c>
      <c r="W59" s="119">
        <f>Y59-X59</f>
        <v>40226</v>
      </c>
      <c r="X59" s="275">
        <v>28</v>
      </c>
      <c r="Y59" s="119">
        <f>AA59-Z59</f>
        <v>40254</v>
      </c>
      <c r="Z59" s="275">
        <v>28</v>
      </c>
      <c r="AA59" s="119">
        <f>AC59-AB59</f>
        <v>40282</v>
      </c>
      <c r="AB59" s="275">
        <v>14</v>
      </c>
      <c r="AC59" s="119">
        <f>AF59-AD59</f>
        <v>40296</v>
      </c>
      <c r="AD59" s="275">
        <v>3</v>
      </c>
      <c r="AE59" s="516" t="s">
        <v>387</v>
      </c>
      <c r="AF59" s="119">
        <v>40299</v>
      </c>
      <c r="AG59" s="275">
        <v>14</v>
      </c>
      <c r="AH59" s="119">
        <f>AF59+AG59</f>
        <v>40313</v>
      </c>
      <c r="AI59" s="275">
        <f>30.5*18</f>
        <v>549</v>
      </c>
      <c r="AJ59" s="275">
        <f t="shared" si="8"/>
        <v>18</v>
      </c>
      <c r="AK59" s="119">
        <f t="shared" si="7"/>
        <v>40862</v>
      </c>
      <c r="AL59" s="242" t="s">
        <v>6</v>
      </c>
      <c r="AM59" s="242" t="s">
        <v>6</v>
      </c>
      <c r="AN59" s="242"/>
      <c r="AO59" s="242" t="s">
        <v>6</v>
      </c>
      <c r="AP59" s="398"/>
      <c r="AQ59" s="588" t="s">
        <v>393</v>
      </c>
      <c r="AR59" s="588" t="s">
        <v>397</v>
      </c>
      <c r="AS59" s="242"/>
      <c r="AT59" s="243"/>
      <c r="AU59" s="603" t="s">
        <v>494</v>
      </c>
      <c r="AV59" s="597">
        <v>0.99</v>
      </c>
    </row>
    <row r="60" spans="2:49" ht="18" customHeight="1" x14ac:dyDescent="0.25">
      <c r="B60" s="540"/>
      <c r="C60" s="148" t="s">
        <v>2</v>
      </c>
      <c r="D60" s="560"/>
      <c r="E60" s="545"/>
      <c r="F60" s="79"/>
      <c r="G60" s="560"/>
      <c r="H60" s="505"/>
      <c r="I60" s="508"/>
      <c r="J60" s="247"/>
      <c r="K60" s="631"/>
      <c r="L60" s="522">
        <v>1353670</v>
      </c>
      <c r="M60" s="478">
        <v>1353670</v>
      </c>
      <c r="N60" s="478">
        <v>1533000</v>
      </c>
      <c r="O60" s="241">
        <v>849795.25</v>
      </c>
      <c r="P60" s="470"/>
      <c r="Q60" s="144"/>
      <c r="R60" s="118"/>
      <c r="S60" s="276">
        <v>40679</v>
      </c>
      <c r="T60" s="277">
        <v>14</v>
      </c>
      <c r="U60" s="276">
        <f>S60+T60</f>
        <v>40693</v>
      </c>
      <c r="V60" s="277">
        <v>1</v>
      </c>
      <c r="W60" s="276">
        <v>40869</v>
      </c>
      <c r="X60" s="277">
        <f>Y60-W60</f>
        <v>22</v>
      </c>
      <c r="Y60" s="276">
        <v>40891</v>
      </c>
      <c r="Z60" s="277">
        <f>AA60-Y60</f>
        <v>19</v>
      </c>
      <c r="AA60" s="276">
        <v>40910</v>
      </c>
      <c r="AB60" s="277">
        <v>14</v>
      </c>
      <c r="AC60" s="276">
        <f>AA60+AB60</f>
        <v>40924</v>
      </c>
      <c r="AD60" s="277">
        <v>7</v>
      </c>
      <c r="AE60" s="517"/>
      <c r="AF60" s="276">
        <f>AC60+AD60</f>
        <v>40931</v>
      </c>
      <c r="AG60" s="277">
        <v>14</v>
      </c>
      <c r="AH60" s="276">
        <f>AF60+AG60</f>
        <v>40945</v>
      </c>
      <c r="AI60" s="277">
        <f>30.5*12</f>
        <v>366</v>
      </c>
      <c r="AJ60" s="277">
        <f t="shared" si="8"/>
        <v>12</v>
      </c>
      <c r="AK60" s="276">
        <f t="shared" si="7"/>
        <v>41311</v>
      </c>
      <c r="AL60" s="141" t="s">
        <v>6</v>
      </c>
      <c r="AM60" s="141" t="s">
        <v>6</v>
      </c>
      <c r="AN60" s="141"/>
      <c r="AO60" s="595">
        <f>(45171+118446)/0.708</f>
        <v>231097.45762711865</v>
      </c>
      <c r="AP60" s="593">
        <f>AN61+AO60</f>
        <v>1431373.2344632768</v>
      </c>
      <c r="AQ60" s="606"/>
      <c r="AR60" s="606"/>
      <c r="AS60" s="141"/>
      <c r="AT60" s="310" t="s">
        <v>477</v>
      </c>
      <c r="AU60" s="604"/>
      <c r="AV60" s="598"/>
    </row>
    <row r="61" spans="2:49" ht="18.75" customHeight="1" x14ac:dyDescent="0.25">
      <c r="B61" s="541"/>
      <c r="C61" s="97" t="s">
        <v>0</v>
      </c>
      <c r="D61" s="561"/>
      <c r="E61" s="546"/>
      <c r="F61" s="273"/>
      <c r="G61" s="561"/>
      <c r="H61" s="505"/>
      <c r="I61" s="509"/>
      <c r="J61" s="264"/>
      <c r="K61" s="632"/>
      <c r="L61" s="523"/>
      <c r="M61" s="479"/>
      <c r="N61" s="479"/>
      <c r="O61" s="261"/>
      <c r="P61" s="471"/>
      <c r="Q61" s="267"/>
      <c r="R61" s="120"/>
      <c r="S61" s="280"/>
      <c r="T61" s="280">
        <f>U61-S61</f>
        <v>0</v>
      </c>
      <c r="U61" s="280"/>
      <c r="V61" s="279">
        <v>1</v>
      </c>
      <c r="W61" s="280">
        <v>40869</v>
      </c>
      <c r="X61" s="280"/>
      <c r="Y61" s="280">
        <v>40891</v>
      </c>
      <c r="Z61" s="279">
        <f>AA61-Y61</f>
        <v>19</v>
      </c>
      <c r="AA61" s="280">
        <v>40910</v>
      </c>
      <c r="AB61" s="289"/>
      <c r="AC61" s="280"/>
      <c r="AD61" s="289"/>
      <c r="AE61" s="518"/>
      <c r="AF61" s="280">
        <v>40938</v>
      </c>
      <c r="AG61" s="279">
        <f>AH61-AF61</f>
        <v>20</v>
      </c>
      <c r="AH61" s="280">
        <v>40958</v>
      </c>
      <c r="AI61" s="279">
        <v>350</v>
      </c>
      <c r="AJ61" s="279">
        <f t="shared" si="8"/>
        <v>11.475409836065573</v>
      </c>
      <c r="AK61" s="280">
        <f t="shared" si="7"/>
        <v>41308</v>
      </c>
      <c r="AL61" s="311" t="s">
        <v>6</v>
      </c>
      <c r="AM61" s="325">
        <v>849795.25</v>
      </c>
      <c r="AN61" s="307">
        <f>AM61/0.708</f>
        <v>1200275.7768361582</v>
      </c>
      <c r="AO61" s="596"/>
      <c r="AP61" s="594"/>
      <c r="AQ61" s="607"/>
      <c r="AR61" s="607"/>
      <c r="AS61" s="142"/>
      <c r="AT61" s="117"/>
      <c r="AU61" s="605"/>
      <c r="AV61" s="599"/>
    </row>
    <row r="62" spans="2:49" ht="18.75" customHeight="1" x14ac:dyDescent="0.25">
      <c r="B62" s="539">
        <v>18</v>
      </c>
      <c r="C62" s="254" t="s">
        <v>1</v>
      </c>
      <c r="D62" s="559" t="s">
        <v>31</v>
      </c>
      <c r="E62" s="544" t="s">
        <v>452</v>
      </c>
      <c r="F62" s="272"/>
      <c r="G62" s="559" t="s">
        <v>370</v>
      </c>
      <c r="H62" s="505"/>
      <c r="I62" s="507" t="s">
        <v>486</v>
      </c>
      <c r="J62" s="621" t="s">
        <v>485</v>
      </c>
      <c r="K62" s="630">
        <v>1</v>
      </c>
      <c r="M62" s="263"/>
      <c r="O62" s="260"/>
      <c r="P62" s="469">
        <f>O63/0.708</f>
        <v>915404.74576271197</v>
      </c>
      <c r="Q62" s="556" t="s">
        <v>4</v>
      </c>
      <c r="R62" s="513" t="s">
        <v>27</v>
      </c>
      <c r="S62" s="119">
        <v>40649</v>
      </c>
      <c r="T62" s="275">
        <v>14</v>
      </c>
      <c r="U62" s="119">
        <f>S62+T64</f>
        <v>40663</v>
      </c>
      <c r="V62" s="275">
        <v>1</v>
      </c>
      <c r="W62" s="119">
        <f>U62+V62</f>
        <v>40664</v>
      </c>
      <c r="X62" s="275">
        <v>28</v>
      </c>
      <c r="Y62" s="119">
        <f>W62+X62</f>
        <v>40692</v>
      </c>
      <c r="Z62" s="275">
        <v>28</v>
      </c>
      <c r="AA62" s="119">
        <f>Y62+Z62</f>
        <v>40720</v>
      </c>
      <c r="AB62" s="275">
        <v>14</v>
      </c>
      <c r="AC62" s="119">
        <f>AA62+AB62</f>
        <v>40734</v>
      </c>
      <c r="AD62" s="275">
        <v>7</v>
      </c>
      <c r="AE62" s="516" t="s">
        <v>412</v>
      </c>
      <c r="AF62" s="119">
        <f>AC62+AD62</f>
        <v>40741</v>
      </c>
      <c r="AG62" s="275">
        <v>14</v>
      </c>
      <c r="AH62" s="119">
        <f>AF62+AG62</f>
        <v>40755</v>
      </c>
      <c r="AI62" s="275">
        <f>30.5*12</f>
        <v>366</v>
      </c>
      <c r="AJ62" s="275">
        <f t="shared" si="8"/>
        <v>12</v>
      </c>
      <c r="AK62" s="119">
        <f t="shared" si="7"/>
        <v>41121</v>
      </c>
      <c r="AL62" s="242" t="s">
        <v>6</v>
      </c>
      <c r="AM62" s="242" t="s">
        <v>6</v>
      </c>
      <c r="AN62" s="242"/>
      <c r="AO62" s="242" t="s">
        <v>6</v>
      </c>
      <c r="AP62" s="242"/>
      <c r="AQ62" s="582"/>
      <c r="AR62" s="460" t="s">
        <v>509</v>
      </c>
      <c r="AS62" s="390"/>
      <c r="AT62" s="391"/>
      <c r="AU62" s="460" t="s">
        <v>508</v>
      </c>
      <c r="AV62" s="676">
        <v>0.68</v>
      </c>
    </row>
    <row r="63" spans="2:49" ht="18.75" customHeight="1" x14ac:dyDescent="0.25">
      <c r="B63" s="540"/>
      <c r="C63" s="148" t="s">
        <v>2</v>
      </c>
      <c r="D63" s="560"/>
      <c r="E63" s="545"/>
      <c r="F63" s="79"/>
      <c r="G63" s="560"/>
      <c r="H63" s="505"/>
      <c r="I63" s="508"/>
      <c r="J63" s="622"/>
      <c r="K63" s="631"/>
      <c r="L63" s="522">
        <v>1353670</v>
      </c>
      <c r="M63" s="677"/>
      <c r="N63" s="478">
        <v>1837116</v>
      </c>
      <c r="O63" s="241">
        <v>648106.56000000006</v>
      </c>
      <c r="P63" s="470"/>
      <c r="Q63" s="557"/>
      <c r="R63" s="514"/>
      <c r="S63" s="276">
        <f>U63-T63</f>
        <v>41022</v>
      </c>
      <c r="T63" s="277">
        <v>14</v>
      </c>
      <c r="U63" s="276">
        <f>W63-V63</f>
        <v>41036</v>
      </c>
      <c r="V63" s="277">
        <v>1</v>
      </c>
      <c r="W63" s="276">
        <f>Y63-X62</f>
        <v>41037</v>
      </c>
      <c r="X63" s="277">
        <v>28</v>
      </c>
      <c r="Y63" s="276">
        <v>41065</v>
      </c>
      <c r="Z63" s="277">
        <v>28</v>
      </c>
      <c r="AA63" s="276">
        <f>Y63+Z63</f>
        <v>41093</v>
      </c>
      <c r="AB63" s="277">
        <v>14</v>
      </c>
      <c r="AC63" s="276">
        <f>AA63+AB63</f>
        <v>41107</v>
      </c>
      <c r="AD63" s="277">
        <v>7</v>
      </c>
      <c r="AE63" s="517"/>
      <c r="AF63" s="276">
        <f>AC63+AD63</f>
        <v>41114</v>
      </c>
      <c r="AG63" s="277">
        <v>14</v>
      </c>
      <c r="AH63" s="276">
        <f>AF63+AG63</f>
        <v>41128</v>
      </c>
      <c r="AI63" s="277">
        <v>365</v>
      </c>
      <c r="AJ63" s="277">
        <v>12</v>
      </c>
      <c r="AK63" s="276">
        <f t="shared" si="7"/>
        <v>41493</v>
      </c>
      <c r="AL63" s="141"/>
      <c r="AM63" s="141"/>
      <c r="AN63" s="141"/>
      <c r="AO63" s="493" t="s">
        <v>6</v>
      </c>
      <c r="AP63" s="725">
        <v>915404.75</v>
      </c>
      <c r="AQ63" s="583"/>
      <c r="AR63" s="461"/>
      <c r="AS63" s="392"/>
      <c r="AT63" s="393" t="s">
        <v>478</v>
      </c>
      <c r="AU63" s="461"/>
      <c r="AV63" s="566"/>
    </row>
    <row r="64" spans="2:49" ht="18.75" customHeight="1" x14ac:dyDescent="0.25">
      <c r="B64" s="541"/>
      <c r="C64" s="97" t="s">
        <v>0</v>
      </c>
      <c r="D64" s="561"/>
      <c r="E64" s="546"/>
      <c r="F64" s="273"/>
      <c r="G64" s="561"/>
      <c r="H64" s="506"/>
      <c r="I64" s="509"/>
      <c r="J64" s="623"/>
      <c r="K64" s="632"/>
      <c r="L64" s="523"/>
      <c r="M64" s="479"/>
      <c r="N64" s="479"/>
      <c r="O64" s="261"/>
      <c r="P64" s="471"/>
      <c r="Q64" s="558"/>
      <c r="R64" s="515"/>
      <c r="S64" s="280"/>
      <c r="T64" s="279">
        <v>14</v>
      </c>
      <c r="U64" s="280"/>
      <c r="V64" s="279">
        <v>1</v>
      </c>
      <c r="W64" s="280"/>
      <c r="X64" s="279"/>
      <c r="Y64" s="280">
        <v>41065</v>
      </c>
      <c r="Z64" s="279"/>
      <c r="AA64" s="280"/>
      <c r="AB64" s="279"/>
      <c r="AC64" s="280"/>
      <c r="AD64" s="279"/>
      <c r="AE64" s="518"/>
      <c r="AF64" s="280">
        <v>41151</v>
      </c>
      <c r="AG64" s="279"/>
      <c r="AH64" s="280">
        <v>41185</v>
      </c>
      <c r="AI64" s="279">
        <v>300</v>
      </c>
      <c r="AJ64" s="279"/>
      <c r="AK64" s="280">
        <f t="shared" si="7"/>
        <v>41485</v>
      </c>
      <c r="AL64" s="306"/>
      <c r="AM64" s="325">
        <v>648106.56000000006</v>
      </c>
      <c r="AN64" s="307">
        <f>AM64/0.708</f>
        <v>915404.74576271197</v>
      </c>
      <c r="AO64" s="494"/>
      <c r="AP64" s="726"/>
      <c r="AQ64" s="584"/>
      <c r="AR64" s="462"/>
      <c r="AS64" s="394"/>
      <c r="AT64" s="395"/>
      <c r="AU64" s="462"/>
      <c r="AV64" s="567"/>
    </row>
    <row r="65" spans="2:49" ht="20.25" customHeight="1" x14ac:dyDescent="0.25">
      <c r="B65" s="550">
        <v>19</v>
      </c>
      <c r="C65" s="145" t="s">
        <v>1</v>
      </c>
      <c r="D65" s="530" t="s">
        <v>31</v>
      </c>
      <c r="E65" s="530" t="s">
        <v>176</v>
      </c>
      <c r="F65" s="530" t="s">
        <v>28</v>
      </c>
      <c r="G65" s="530" t="s">
        <v>372</v>
      </c>
      <c r="H65" s="694" t="s">
        <v>354</v>
      </c>
      <c r="I65" s="722" t="s">
        <v>355</v>
      </c>
      <c r="J65" s="694" t="s">
        <v>105</v>
      </c>
      <c r="K65" s="709">
        <v>1</v>
      </c>
      <c r="M65" s="263"/>
      <c r="O65" s="260"/>
      <c r="P65" s="469">
        <f>O66/0.708</f>
        <v>0</v>
      </c>
      <c r="Q65" s="556" t="s">
        <v>4</v>
      </c>
      <c r="R65" s="513" t="s">
        <v>27</v>
      </c>
      <c r="S65" s="119">
        <v>41122</v>
      </c>
      <c r="T65" s="275">
        <v>14</v>
      </c>
      <c r="U65" s="119">
        <f>S65+T65</f>
        <v>41136</v>
      </c>
      <c r="V65" s="275">
        <v>1</v>
      </c>
      <c r="W65" s="119">
        <f>U65+V65</f>
        <v>41137</v>
      </c>
      <c r="X65" s="275">
        <v>28</v>
      </c>
      <c r="Y65" s="119">
        <f>W65+X65</f>
        <v>41165</v>
      </c>
      <c r="Z65" s="275">
        <v>28</v>
      </c>
      <c r="AA65" s="119">
        <f>Y65+Z65</f>
        <v>41193</v>
      </c>
      <c r="AB65" s="275">
        <v>14</v>
      </c>
      <c r="AC65" s="119">
        <f>AA65+AB65</f>
        <v>41207</v>
      </c>
      <c r="AD65" s="275">
        <v>7</v>
      </c>
      <c r="AE65" s="318"/>
      <c r="AF65" s="368">
        <f>AC65+AD65</f>
        <v>41214</v>
      </c>
      <c r="AG65" s="275">
        <v>14</v>
      </c>
      <c r="AH65" s="119">
        <f>AF65+AG65</f>
        <v>41228</v>
      </c>
      <c r="AI65" s="275">
        <v>366</v>
      </c>
      <c r="AJ65" s="275">
        <v>12</v>
      </c>
      <c r="AK65" s="119">
        <f>AH65+AI65+AJ62</f>
        <v>41606</v>
      </c>
      <c r="AL65" s="242"/>
      <c r="AM65" s="242"/>
      <c r="AN65" s="435"/>
      <c r="AO65" s="242"/>
      <c r="AP65" s="431"/>
      <c r="AQ65" s="501" t="s">
        <v>456</v>
      </c>
      <c r="AR65" s="489" t="s">
        <v>501</v>
      </c>
      <c r="AS65" s="466"/>
      <c r="AT65" s="245"/>
      <c r="AU65" s="483" t="s">
        <v>535</v>
      </c>
      <c r="AV65" s="705">
        <v>0.04</v>
      </c>
    </row>
    <row r="66" spans="2:49" ht="15.75" customHeight="1" x14ac:dyDescent="0.25">
      <c r="B66" s="551"/>
      <c r="C66" s="146" t="s">
        <v>2</v>
      </c>
      <c r="D66" s="531"/>
      <c r="E66" s="531"/>
      <c r="F66" s="531"/>
      <c r="G66" s="531"/>
      <c r="H66" s="695"/>
      <c r="I66" s="723"/>
      <c r="J66" s="695"/>
      <c r="K66" s="710"/>
      <c r="L66" s="522">
        <f>1100000/0.708</f>
        <v>1553672.3163841809</v>
      </c>
      <c r="M66" s="677"/>
      <c r="N66" s="478">
        <v>2115000</v>
      </c>
      <c r="O66" s="241"/>
      <c r="P66" s="470"/>
      <c r="Q66" s="557"/>
      <c r="R66" s="514"/>
      <c r="S66" s="296">
        <v>41850</v>
      </c>
      <c r="T66" s="277">
        <v>14</v>
      </c>
      <c r="U66" s="276">
        <f>S66+T66</f>
        <v>41864</v>
      </c>
      <c r="V66" s="277">
        <v>1</v>
      </c>
      <c r="W66" s="276">
        <f>U66+V66</f>
        <v>41865</v>
      </c>
      <c r="X66" s="277">
        <v>28</v>
      </c>
      <c r="Y66" s="276">
        <f>W66+X66</f>
        <v>41893</v>
      </c>
      <c r="Z66" s="277">
        <v>28</v>
      </c>
      <c r="AA66" s="276">
        <f>Y66+Z66</f>
        <v>41921</v>
      </c>
      <c r="AB66" s="277">
        <v>14</v>
      </c>
      <c r="AC66" s="276">
        <f>AA66+AB66</f>
        <v>41935</v>
      </c>
      <c r="AD66" s="277">
        <v>7</v>
      </c>
      <c r="AE66" s="319"/>
      <c r="AF66" s="369">
        <f>AC66+AD66</f>
        <v>41942</v>
      </c>
      <c r="AG66" s="277">
        <v>14</v>
      </c>
      <c r="AH66" s="276">
        <f>AF66+AG66</f>
        <v>41956</v>
      </c>
      <c r="AI66" s="277">
        <v>365</v>
      </c>
      <c r="AJ66" s="277">
        <v>12</v>
      </c>
      <c r="AK66" s="276">
        <f>AH66+AI66</f>
        <v>42321</v>
      </c>
      <c r="AL66" s="141"/>
      <c r="AM66" s="141"/>
      <c r="AN66" s="436"/>
      <c r="AO66" s="493"/>
      <c r="AP66" s="432"/>
      <c r="AQ66" s="502"/>
      <c r="AR66" s="490"/>
      <c r="AS66" s="467"/>
      <c r="AT66" s="304" t="s">
        <v>489</v>
      </c>
      <c r="AU66" s="484"/>
      <c r="AV66" s="706"/>
      <c r="AW66" s="330"/>
    </row>
    <row r="67" spans="2:49" x14ac:dyDescent="0.25">
      <c r="B67" s="552"/>
      <c r="C67" s="147" t="s">
        <v>0</v>
      </c>
      <c r="D67" s="532"/>
      <c r="E67" s="532"/>
      <c r="F67" s="532"/>
      <c r="G67" s="532"/>
      <c r="H67" s="695"/>
      <c r="I67" s="724"/>
      <c r="J67" s="696"/>
      <c r="K67" s="711"/>
      <c r="L67" s="523"/>
      <c r="M67" s="479"/>
      <c r="N67" s="479"/>
      <c r="O67" s="261"/>
      <c r="P67" s="471"/>
      <c r="Q67" s="558"/>
      <c r="R67" s="515"/>
      <c r="S67" s="280"/>
      <c r="T67" s="289"/>
      <c r="U67" s="280"/>
      <c r="V67" s="289"/>
      <c r="W67" s="280"/>
      <c r="X67" s="289"/>
      <c r="Y67" s="280"/>
      <c r="Z67" s="289"/>
      <c r="AA67" s="280"/>
      <c r="AB67" s="289"/>
      <c r="AC67" s="280"/>
      <c r="AD67" s="289"/>
      <c r="AE67" s="320"/>
      <c r="AF67" s="280"/>
      <c r="AG67" s="279"/>
      <c r="AH67" s="280"/>
      <c r="AI67" s="279"/>
      <c r="AJ67" s="279"/>
      <c r="AK67" s="280"/>
      <c r="AL67" s="306"/>
      <c r="AM67" s="306"/>
      <c r="AN67" s="438">
        <v>4063838.216</v>
      </c>
      <c r="AO67" s="494"/>
      <c r="AP67" s="439">
        <v>4063838.216</v>
      </c>
      <c r="AQ67" s="503"/>
      <c r="AR67" s="491"/>
      <c r="AS67" s="468"/>
      <c r="AT67" s="77"/>
      <c r="AU67" s="485"/>
      <c r="AV67" s="707"/>
    </row>
    <row r="68" spans="2:49" ht="22.5" customHeight="1" x14ac:dyDescent="0.25">
      <c r="B68" s="550">
        <v>20</v>
      </c>
      <c r="C68" s="145" t="s">
        <v>1</v>
      </c>
      <c r="D68" s="530" t="s">
        <v>31</v>
      </c>
      <c r="E68" s="530" t="s">
        <v>177</v>
      </c>
      <c r="F68" s="530" t="s">
        <v>28</v>
      </c>
      <c r="G68" s="530" t="s">
        <v>373</v>
      </c>
      <c r="H68" s="695"/>
      <c r="I68" s="530" t="s">
        <v>356</v>
      </c>
      <c r="J68" s="694" t="s">
        <v>105</v>
      </c>
      <c r="K68" s="709">
        <v>1</v>
      </c>
      <c r="M68" s="397"/>
      <c r="O68" s="268"/>
      <c r="P68" s="469">
        <f>O69/0.708</f>
        <v>0</v>
      </c>
      <c r="Q68" s="472" t="s">
        <v>4</v>
      </c>
      <c r="R68" s="475" t="s">
        <v>27</v>
      </c>
      <c r="S68" s="297">
        <v>41122</v>
      </c>
      <c r="T68" s="298">
        <v>14</v>
      </c>
      <c r="U68" s="297">
        <f>S68+T68</f>
        <v>41136</v>
      </c>
      <c r="V68" s="298">
        <v>1</v>
      </c>
      <c r="W68" s="297">
        <f>U68+V68</f>
        <v>41137</v>
      </c>
      <c r="X68" s="298">
        <v>28</v>
      </c>
      <c r="Y68" s="297">
        <f>W68+X68</f>
        <v>41165</v>
      </c>
      <c r="Z68" s="298">
        <v>28</v>
      </c>
      <c r="AA68" s="297">
        <f>Y68+Z68</f>
        <v>41193</v>
      </c>
      <c r="AB68" s="298">
        <v>14</v>
      </c>
      <c r="AC68" s="297">
        <f>AA68+AB68</f>
        <v>41207</v>
      </c>
      <c r="AD68" s="298">
        <v>7</v>
      </c>
      <c r="AE68" s="510"/>
      <c r="AF68" s="368">
        <f>AC68+AD68</f>
        <v>41214</v>
      </c>
      <c r="AG68" s="298">
        <v>14</v>
      </c>
      <c r="AH68" s="297">
        <f>AF68+AG68</f>
        <v>41228</v>
      </c>
      <c r="AI68" s="298">
        <v>366</v>
      </c>
      <c r="AJ68" s="298">
        <v>12</v>
      </c>
      <c r="AK68" s="297">
        <f>AH68+AI68+AJ65</f>
        <v>41606</v>
      </c>
      <c r="AL68" s="84"/>
      <c r="AM68" s="84"/>
      <c r="AN68" s="436"/>
      <c r="AO68" s="84"/>
      <c r="AP68" s="434"/>
      <c r="AQ68" s="501" t="s">
        <v>456</v>
      </c>
      <c r="AR68" s="489" t="s">
        <v>501</v>
      </c>
      <c r="AS68" s="466"/>
      <c r="AT68" s="245"/>
      <c r="AU68" s="483" t="s">
        <v>535</v>
      </c>
      <c r="AV68" s="708">
        <v>0.03</v>
      </c>
    </row>
    <row r="69" spans="2:49" ht="15.75" customHeight="1" x14ac:dyDescent="0.25">
      <c r="B69" s="551"/>
      <c r="C69" s="146" t="s">
        <v>2</v>
      </c>
      <c r="D69" s="531"/>
      <c r="E69" s="531"/>
      <c r="F69" s="531"/>
      <c r="G69" s="531"/>
      <c r="H69" s="695"/>
      <c r="I69" s="531"/>
      <c r="J69" s="695"/>
      <c r="K69" s="710"/>
      <c r="L69" s="522">
        <f>1100000/0.708</f>
        <v>1553672.3163841809</v>
      </c>
      <c r="M69" s="677"/>
      <c r="N69" s="478">
        <v>2256000</v>
      </c>
      <c r="O69" s="244"/>
      <c r="P69" s="470"/>
      <c r="Q69" s="473"/>
      <c r="R69" s="476"/>
      <c r="S69" s="296">
        <v>41850</v>
      </c>
      <c r="T69" s="299">
        <v>14</v>
      </c>
      <c r="U69" s="296">
        <f>S69+T69</f>
        <v>41864</v>
      </c>
      <c r="V69" s="299">
        <v>1</v>
      </c>
      <c r="W69" s="296">
        <f>U69+V69</f>
        <v>41865</v>
      </c>
      <c r="X69" s="299">
        <v>28</v>
      </c>
      <c r="Y69" s="296">
        <f>W69+X69</f>
        <v>41893</v>
      </c>
      <c r="Z69" s="299">
        <v>28</v>
      </c>
      <c r="AA69" s="296">
        <f>Y69+Z69</f>
        <v>41921</v>
      </c>
      <c r="AB69" s="299">
        <v>14</v>
      </c>
      <c r="AC69" s="296">
        <f>AA69+AB69</f>
        <v>41935</v>
      </c>
      <c r="AD69" s="299">
        <v>7</v>
      </c>
      <c r="AE69" s="511"/>
      <c r="AF69" s="369">
        <f>AC69+AD69</f>
        <v>41942</v>
      </c>
      <c r="AG69" s="299">
        <v>14</v>
      </c>
      <c r="AH69" s="296">
        <f>AF69+AG69</f>
        <v>41956</v>
      </c>
      <c r="AI69" s="299">
        <v>365</v>
      </c>
      <c r="AJ69" s="299">
        <v>12</v>
      </c>
      <c r="AK69" s="296">
        <f>AH69+AI69</f>
        <v>42321</v>
      </c>
      <c r="AL69" s="90"/>
      <c r="AM69" s="90"/>
      <c r="AN69" s="436"/>
      <c r="AO69" s="647"/>
      <c r="AP69" s="432"/>
      <c r="AQ69" s="502"/>
      <c r="AR69" s="490"/>
      <c r="AS69" s="467"/>
      <c r="AT69" s="304" t="s">
        <v>479</v>
      </c>
      <c r="AU69" s="484"/>
      <c r="AV69" s="551"/>
      <c r="AW69" s="330"/>
    </row>
    <row r="70" spans="2:49" ht="16.5" customHeight="1" x14ac:dyDescent="0.25">
      <c r="B70" s="552"/>
      <c r="C70" s="147" t="s">
        <v>0</v>
      </c>
      <c r="D70" s="532"/>
      <c r="E70" s="532"/>
      <c r="F70" s="532"/>
      <c r="G70" s="532"/>
      <c r="H70" s="695"/>
      <c r="I70" s="532"/>
      <c r="J70" s="696"/>
      <c r="K70" s="711"/>
      <c r="L70" s="523"/>
      <c r="M70" s="479"/>
      <c r="N70" s="479"/>
      <c r="O70" s="269"/>
      <c r="P70" s="471"/>
      <c r="Q70" s="474"/>
      <c r="R70" s="477"/>
      <c r="S70" s="280"/>
      <c r="T70" s="289"/>
      <c r="U70" s="280"/>
      <c r="V70" s="289"/>
      <c r="W70" s="280"/>
      <c r="X70" s="289"/>
      <c r="Y70" s="280"/>
      <c r="Z70" s="289"/>
      <c r="AA70" s="280"/>
      <c r="AB70" s="289"/>
      <c r="AC70" s="280"/>
      <c r="AD70" s="289"/>
      <c r="AE70" s="512"/>
      <c r="AF70" s="280"/>
      <c r="AG70" s="279"/>
      <c r="AH70" s="280"/>
      <c r="AI70" s="279"/>
      <c r="AJ70" s="279"/>
      <c r="AK70" s="280"/>
      <c r="AL70" s="306"/>
      <c r="AM70" s="306"/>
      <c r="AN70" s="437"/>
      <c r="AO70" s="648"/>
      <c r="AP70" s="433"/>
      <c r="AQ70" s="503"/>
      <c r="AR70" s="491"/>
      <c r="AS70" s="468"/>
      <c r="AT70" s="77"/>
      <c r="AU70" s="485"/>
      <c r="AV70" s="552"/>
    </row>
    <row r="71" spans="2:49" ht="21" customHeight="1" x14ac:dyDescent="0.25">
      <c r="B71" s="550">
        <v>21</v>
      </c>
      <c r="C71" s="145" t="s">
        <v>1</v>
      </c>
      <c r="D71" s="530" t="s">
        <v>31</v>
      </c>
      <c r="E71" s="530" t="s">
        <v>178</v>
      </c>
      <c r="F71" s="530" t="s">
        <v>28</v>
      </c>
      <c r="G71" s="530" t="s">
        <v>374</v>
      </c>
      <c r="H71" s="695"/>
      <c r="I71" s="553" t="s">
        <v>357</v>
      </c>
      <c r="J71" s="694" t="s">
        <v>358</v>
      </c>
      <c r="K71" s="709">
        <v>1</v>
      </c>
      <c r="O71" s="268"/>
      <c r="P71" s="469">
        <f>O72/0.708</f>
        <v>0</v>
      </c>
      <c r="Q71" s="472" t="s">
        <v>4</v>
      </c>
      <c r="R71" s="475" t="s">
        <v>27</v>
      </c>
      <c r="S71" s="297">
        <v>41122</v>
      </c>
      <c r="T71" s="298">
        <v>14</v>
      </c>
      <c r="U71" s="297">
        <f>S71+T71</f>
        <v>41136</v>
      </c>
      <c r="V71" s="298">
        <v>1</v>
      </c>
      <c r="W71" s="297">
        <f>U71+V71</f>
        <v>41137</v>
      </c>
      <c r="X71" s="298">
        <v>28</v>
      </c>
      <c r="Y71" s="297">
        <f>W71+X71</f>
        <v>41165</v>
      </c>
      <c r="Z71" s="298">
        <v>28</v>
      </c>
      <c r="AA71" s="297">
        <f>Y71+Z71</f>
        <v>41193</v>
      </c>
      <c r="AB71" s="298">
        <v>14</v>
      </c>
      <c r="AC71" s="297">
        <f>AA71+AB71</f>
        <v>41207</v>
      </c>
      <c r="AD71" s="298">
        <v>7</v>
      </c>
      <c r="AE71" s="321"/>
      <c r="AF71" s="368">
        <f>AC71+AD71</f>
        <v>41214</v>
      </c>
      <c r="AG71" s="298">
        <v>14</v>
      </c>
      <c r="AH71" s="297">
        <f>AF71+AG71</f>
        <v>41228</v>
      </c>
      <c r="AI71" s="298">
        <v>366</v>
      </c>
      <c r="AJ71" s="298">
        <v>12</v>
      </c>
      <c r="AK71" s="297">
        <f>AH71+AI71+AJ68</f>
        <v>41606</v>
      </c>
      <c r="AL71" s="84"/>
      <c r="AM71" s="84"/>
      <c r="AN71" s="84"/>
      <c r="AO71" s="84"/>
      <c r="AP71" s="84"/>
      <c r="AQ71" s="501" t="s">
        <v>457</v>
      </c>
      <c r="AR71" s="501" t="s">
        <v>503</v>
      </c>
      <c r="AS71" s="466"/>
      <c r="AT71" s="245"/>
      <c r="AU71" s="460" t="s">
        <v>504</v>
      </c>
      <c r="AV71" s="682">
        <v>0.63</v>
      </c>
    </row>
    <row r="72" spans="2:49" ht="15.75" customHeight="1" x14ac:dyDescent="0.25">
      <c r="B72" s="551"/>
      <c r="C72" s="146" t="s">
        <v>2</v>
      </c>
      <c r="D72" s="531"/>
      <c r="E72" s="531"/>
      <c r="F72" s="531"/>
      <c r="G72" s="531"/>
      <c r="H72" s="695"/>
      <c r="I72" s="554"/>
      <c r="J72" s="695"/>
      <c r="K72" s="710"/>
      <c r="L72" s="522">
        <f>1150000/0.708</f>
        <v>1624293.7853107345</v>
      </c>
      <c r="M72" s="478">
        <v>1624293.7853107301</v>
      </c>
      <c r="N72" s="478">
        <f>1200000/0.708</f>
        <v>1694915.2542372881</v>
      </c>
      <c r="O72" s="244"/>
      <c r="P72" s="470"/>
      <c r="Q72" s="473"/>
      <c r="R72" s="476"/>
      <c r="S72" s="296">
        <v>41789</v>
      </c>
      <c r="T72" s="299">
        <v>14</v>
      </c>
      <c r="U72" s="296">
        <f>S72+T72</f>
        <v>41803</v>
      </c>
      <c r="V72" s="299">
        <v>1</v>
      </c>
      <c r="W72" s="296">
        <f>U72+V72</f>
        <v>41804</v>
      </c>
      <c r="X72" s="299">
        <v>28</v>
      </c>
      <c r="Y72" s="296">
        <f>W72+X72</f>
        <v>41832</v>
      </c>
      <c r="Z72" s="299">
        <v>28</v>
      </c>
      <c r="AA72" s="296">
        <f>Y72+Z72</f>
        <v>41860</v>
      </c>
      <c r="AB72" s="299">
        <v>14</v>
      </c>
      <c r="AC72" s="296">
        <f>AA72+AB72</f>
        <v>41874</v>
      </c>
      <c r="AD72" s="299">
        <v>7</v>
      </c>
      <c r="AE72" s="322"/>
      <c r="AF72" s="369">
        <f>AC72+AD72</f>
        <v>41881</v>
      </c>
      <c r="AG72" s="299">
        <v>14</v>
      </c>
      <c r="AH72" s="296">
        <f>AF72+AG72</f>
        <v>41895</v>
      </c>
      <c r="AI72" s="299">
        <v>365</v>
      </c>
      <c r="AJ72" s="299">
        <v>12</v>
      </c>
      <c r="AK72" s="296">
        <f>AH72+AI72</f>
        <v>42260</v>
      </c>
      <c r="AL72" s="90"/>
      <c r="AM72" s="90"/>
      <c r="AN72" s="454">
        <v>3897471.62</v>
      </c>
      <c r="AO72" s="595">
        <v>214689.3</v>
      </c>
      <c r="AP72" s="737">
        <f>AN72+AO72</f>
        <v>4112160.92</v>
      </c>
      <c r="AQ72" s="502"/>
      <c r="AR72" s="502"/>
      <c r="AS72" s="467"/>
      <c r="AT72" s="304" t="s">
        <v>476</v>
      </c>
      <c r="AU72" s="461"/>
      <c r="AV72" s="540"/>
      <c r="AW72" s="330"/>
    </row>
    <row r="73" spans="2:49" ht="26.25" customHeight="1" x14ac:dyDescent="0.25">
      <c r="B73" s="552"/>
      <c r="C73" s="147" t="s">
        <v>0</v>
      </c>
      <c r="D73" s="532"/>
      <c r="E73" s="532"/>
      <c r="F73" s="532"/>
      <c r="G73" s="532"/>
      <c r="H73" s="695"/>
      <c r="I73" s="555"/>
      <c r="J73" s="696"/>
      <c r="K73" s="711"/>
      <c r="L73" s="523"/>
      <c r="M73" s="479"/>
      <c r="N73" s="479"/>
      <c r="O73" s="269"/>
      <c r="P73" s="471"/>
      <c r="Q73" s="474"/>
      <c r="R73" s="477"/>
      <c r="S73" s="280">
        <v>41771</v>
      </c>
      <c r="T73" s="289"/>
      <c r="U73" s="280"/>
      <c r="V73" s="289"/>
      <c r="W73" s="280"/>
      <c r="X73" s="289"/>
      <c r="Y73" s="280"/>
      <c r="Z73" s="289"/>
      <c r="AA73" s="280"/>
      <c r="AB73" s="289"/>
      <c r="AC73" s="280"/>
      <c r="AD73" s="289"/>
      <c r="AE73" s="323"/>
      <c r="AF73" s="280"/>
      <c r="AG73" s="279"/>
      <c r="AH73" s="280"/>
      <c r="AI73" s="279"/>
      <c r="AJ73" s="279"/>
      <c r="AK73" s="280"/>
      <c r="AL73" s="306"/>
      <c r="AM73" s="306"/>
      <c r="AN73" s="455"/>
      <c r="AO73" s="596"/>
      <c r="AP73" s="738"/>
      <c r="AQ73" s="503"/>
      <c r="AR73" s="503"/>
      <c r="AS73" s="468"/>
      <c r="AT73" s="77"/>
      <c r="AU73" s="462"/>
      <c r="AV73" s="541"/>
    </row>
    <row r="74" spans="2:49" ht="26.25" customHeight="1" x14ac:dyDescent="0.25">
      <c r="B74" s="550">
        <v>22</v>
      </c>
      <c r="C74" s="337"/>
      <c r="D74" s="429"/>
      <c r="E74" s="429"/>
      <c r="F74" s="429"/>
      <c r="G74" s="429"/>
      <c r="H74" s="695"/>
      <c r="I74" s="553" t="s">
        <v>362</v>
      </c>
      <c r="J74" s="466" t="s">
        <v>106</v>
      </c>
      <c r="K74" s="472">
        <v>1</v>
      </c>
      <c r="O74" s="463"/>
      <c r="P74" s="469">
        <f>O75/0.708</f>
        <v>0</v>
      </c>
      <c r="Q74" s="472" t="s">
        <v>4</v>
      </c>
      <c r="R74" s="475" t="s">
        <v>27</v>
      </c>
      <c r="S74" s="297">
        <v>41122</v>
      </c>
      <c r="T74" s="298">
        <v>14</v>
      </c>
      <c r="U74" s="297">
        <f>S74+T74</f>
        <v>41136</v>
      </c>
      <c r="V74" s="298">
        <v>1</v>
      </c>
      <c r="W74" s="297">
        <f>U74+V74</f>
        <v>41137</v>
      </c>
      <c r="X74" s="298">
        <v>28</v>
      </c>
      <c r="Y74" s="297">
        <f>W74+X74</f>
        <v>41165</v>
      </c>
      <c r="Z74" s="298">
        <v>28</v>
      </c>
      <c r="AA74" s="297">
        <f>Y74+Z74</f>
        <v>41193</v>
      </c>
      <c r="AB74" s="298">
        <v>14</v>
      </c>
      <c r="AC74" s="297">
        <f>AA74+AB74</f>
        <v>41207</v>
      </c>
      <c r="AD74" s="298">
        <v>7</v>
      </c>
      <c r="AE74" s="510"/>
      <c r="AF74" s="297">
        <f>AC74+AD74</f>
        <v>41214</v>
      </c>
      <c r="AG74" s="298">
        <v>14</v>
      </c>
      <c r="AH74" s="297">
        <f>AF74+AG74</f>
        <v>41228</v>
      </c>
      <c r="AI74" s="298">
        <v>366</v>
      </c>
      <c r="AJ74" s="298">
        <v>12</v>
      </c>
      <c r="AK74" s="297">
        <f>AH74+AI74+AJ80</f>
        <v>41606</v>
      </c>
      <c r="AL74" s="84"/>
      <c r="AM74" s="84"/>
      <c r="AN74" s="84"/>
      <c r="AO74" s="84"/>
      <c r="AP74" s="84"/>
      <c r="AQ74" s="501" t="s">
        <v>457</v>
      </c>
      <c r="AR74" s="501" t="s">
        <v>503</v>
      </c>
      <c r="AS74" s="466"/>
      <c r="AT74" s="245"/>
      <c r="AU74" s="460" t="s">
        <v>505</v>
      </c>
      <c r="AV74" s="682">
        <v>0.55000000000000004</v>
      </c>
    </row>
    <row r="75" spans="2:49" ht="26.25" customHeight="1" x14ac:dyDescent="0.25">
      <c r="B75" s="551"/>
      <c r="C75" s="337"/>
      <c r="D75" s="429"/>
      <c r="E75" s="429"/>
      <c r="F75" s="429"/>
      <c r="G75" s="429"/>
      <c r="H75" s="695"/>
      <c r="I75" s="554"/>
      <c r="J75" s="467"/>
      <c r="K75" s="473"/>
      <c r="L75" s="721">
        <f>1150000/0.708</f>
        <v>1624293.7853107345</v>
      </c>
      <c r="M75" s="478">
        <v>1624293.7853107345</v>
      </c>
      <c r="N75" s="478">
        <f>1400000/0.708</f>
        <v>1977401.1299435028</v>
      </c>
      <c r="O75" s="464"/>
      <c r="P75" s="470"/>
      <c r="Q75" s="473"/>
      <c r="R75" s="476"/>
      <c r="S75" s="296">
        <v>41789</v>
      </c>
      <c r="T75" s="299">
        <v>14</v>
      </c>
      <c r="U75" s="296">
        <f>S75+T75</f>
        <v>41803</v>
      </c>
      <c r="V75" s="299">
        <v>1</v>
      </c>
      <c r="W75" s="296">
        <f>U75+V75</f>
        <v>41804</v>
      </c>
      <c r="X75" s="299">
        <v>28</v>
      </c>
      <c r="Y75" s="296">
        <f>W75+X75</f>
        <v>41832</v>
      </c>
      <c r="Z75" s="299">
        <v>28</v>
      </c>
      <c r="AA75" s="296">
        <f>Y75+Z75</f>
        <v>41860</v>
      </c>
      <c r="AB75" s="299">
        <v>14</v>
      </c>
      <c r="AC75" s="296">
        <f>AA75+AB75</f>
        <v>41874</v>
      </c>
      <c r="AD75" s="299">
        <v>7</v>
      </c>
      <c r="AE75" s="511"/>
      <c r="AF75" s="369">
        <f>AC75+AD75</f>
        <v>41881</v>
      </c>
      <c r="AG75" s="299">
        <v>14</v>
      </c>
      <c r="AH75" s="296">
        <f>AF75+AG75</f>
        <v>41895</v>
      </c>
      <c r="AI75" s="299">
        <v>365</v>
      </c>
      <c r="AJ75" s="299">
        <v>12</v>
      </c>
      <c r="AK75" s="296">
        <f>AH75+AI75</f>
        <v>42260</v>
      </c>
      <c r="AL75" s="90"/>
      <c r="AM75" s="90"/>
      <c r="AN75" s="454"/>
      <c r="AO75" s="493"/>
      <c r="AP75" s="725"/>
      <c r="AQ75" s="502"/>
      <c r="AR75" s="502"/>
      <c r="AS75" s="467"/>
      <c r="AT75" s="304" t="s">
        <v>481</v>
      </c>
      <c r="AU75" s="461"/>
      <c r="AV75" s="689"/>
    </row>
    <row r="76" spans="2:49" ht="26.25" customHeight="1" x14ac:dyDescent="0.25">
      <c r="B76" s="552"/>
      <c r="C76" s="337"/>
      <c r="D76" s="429"/>
      <c r="E76" s="429"/>
      <c r="F76" s="429"/>
      <c r="G76" s="429"/>
      <c r="H76" s="695"/>
      <c r="I76" s="555"/>
      <c r="J76" s="468"/>
      <c r="K76" s="474"/>
      <c r="L76" s="592"/>
      <c r="M76" s="479"/>
      <c r="N76" s="479"/>
      <c r="O76" s="465"/>
      <c r="P76" s="471"/>
      <c r="Q76" s="474"/>
      <c r="R76" s="477"/>
      <c r="S76" s="280">
        <v>41771</v>
      </c>
      <c r="T76" s="289"/>
      <c r="U76" s="280"/>
      <c r="V76" s="289"/>
      <c r="W76" s="280"/>
      <c r="X76" s="289"/>
      <c r="Y76" s="280"/>
      <c r="Z76" s="289"/>
      <c r="AA76" s="280"/>
      <c r="AB76" s="289"/>
      <c r="AC76" s="280"/>
      <c r="AD76" s="289"/>
      <c r="AE76" s="512"/>
      <c r="AF76" s="280"/>
      <c r="AG76" s="289"/>
      <c r="AH76" s="280"/>
      <c r="AI76" s="279"/>
      <c r="AJ76" s="279"/>
      <c r="AK76" s="280"/>
      <c r="AL76" s="306"/>
      <c r="AM76" s="306"/>
      <c r="AN76" s="455"/>
      <c r="AO76" s="494"/>
      <c r="AP76" s="726"/>
      <c r="AQ76" s="503"/>
      <c r="AR76" s="503"/>
      <c r="AS76" s="468"/>
      <c r="AT76" s="77"/>
      <c r="AU76" s="462"/>
      <c r="AV76" s="690"/>
    </row>
    <row r="77" spans="2:49" ht="17.25" customHeight="1" x14ac:dyDescent="0.25">
      <c r="B77" s="550">
        <v>23</v>
      </c>
      <c r="C77" s="145" t="s">
        <v>1</v>
      </c>
      <c r="D77" s="530" t="s">
        <v>31</v>
      </c>
      <c r="E77" s="530" t="s">
        <v>380</v>
      </c>
      <c r="F77" s="530" t="s">
        <v>28</v>
      </c>
      <c r="G77" s="530" t="s">
        <v>375</v>
      </c>
      <c r="H77" s="695"/>
      <c r="I77" s="553" t="s">
        <v>359</v>
      </c>
      <c r="J77" s="694" t="s">
        <v>360</v>
      </c>
      <c r="K77" s="709">
        <v>1</v>
      </c>
      <c r="O77" s="463"/>
      <c r="P77" s="469">
        <f>O78/0.708</f>
        <v>0</v>
      </c>
      <c r="Q77" s="472" t="s">
        <v>4</v>
      </c>
      <c r="R77" s="475" t="s">
        <v>27</v>
      </c>
      <c r="S77" s="297">
        <v>41122</v>
      </c>
      <c r="T77" s="298">
        <v>14</v>
      </c>
      <c r="U77" s="297">
        <f>S77+T77</f>
        <v>41136</v>
      </c>
      <c r="V77" s="298">
        <v>1</v>
      </c>
      <c r="W77" s="297">
        <f>U77+V77</f>
        <v>41137</v>
      </c>
      <c r="X77" s="298">
        <v>28</v>
      </c>
      <c r="Y77" s="297">
        <f>W77+X77</f>
        <v>41165</v>
      </c>
      <c r="Z77" s="298">
        <v>28</v>
      </c>
      <c r="AA77" s="297">
        <f>Y77+Z77</f>
        <v>41193</v>
      </c>
      <c r="AB77" s="298">
        <v>14</v>
      </c>
      <c r="AC77" s="297">
        <f>AA77+AB77</f>
        <v>41207</v>
      </c>
      <c r="AD77" s="298">
        <v>7</v>
      </c>
      <c r="AE77" s="510"/>
      <c r="AF77" s="368">
        <f>AC77+AD77</f>
        <v>41214</v>
      </c>
      <c r="AG77" s="298">
        <v>14</v>
      </c>
      <c r="AH77" s="297">
        <f>AF77+AG77</f>
        <v>41228</v>
      </c>
      <c r="AI77" s="298">
        <v>366</v>
      </c>
      <c r="AJ77" s="298">
        <v>12</v>
      </c>
      <c r="AK77" s="297">
        <f>AH77+AI77+AJ71</f>
        <v>41606</v>
      </c>
      <c r="AL77" s="84"/>
      <c r="AM77" s="84"/>
      <c r="AN77" s="84"/>
      <c r="AO77" s="84"/>
      <c r="AP77" s="84"/>
      <c r="AQ77" s="501" t="s">
        <v>457</v>
      </c>
      <c r="AR77" s="527" t="s">
        <v>506</v>
      </c>
      <c r="AS77" s="466"/>
      <c r="AT77" s="245"/>
      <c r="AU77" s="460" t="s">
        <v>507</v>
      </c>
      <c r="AV77" s="682">
        <v>0.34</v>
      </c>
    </row>
    <row r="78" spans="2:49" ht="15.75" customHeight="1" x14ac:dyDescent="0.25">
      <c r="B78" s="551"/>
      <c r="C78" s="146" t="s">
        <v>2</v>
      </c>
      <c r="D78" s="531"/>
      <c r="E78" s="531"/>
      <c r="F78" s="531"/>
      <c r="G78" s="531"/>
      <c r="H78" s="695"/>
      <c r="I78" s="554"/>
      <c r="J78" s="695"/>
      <c r="K78" s="710"/>
      <c r="L78" s="522">
        <f>2100000/0.708</f>
        <v>2966101.6949152546</v>
      </c>
      <c r="M78" s="478">
        <v>2966101.6949152546</v>
      </c>
      <c r="N78" s="478">
        <f>2100000/0.708</f>
        <v>2966101.6949152546</v>
      </c>
      <c r="O78" s="464"/>
      <c r="P78" s="470"/>
      <c r="Q78" s="473"/>
      <c r="R78" s="476"/>
      <c r="S78" s="296">
        <v>41789</v>
      </c>
      <c r="T78" s="299">
        <v>14</v>
      </c>
      <c r="U78" s="296">
        <f>S78+T78</f>
        <v>41803</v>
      </c>
      <c r="V78" s="299">
        <v>1</v>
      </c>
      <c r="W78" s="296">
        <f>U78+V78</f>
        <v>41804</v>
      </c>
      <c r="X78" s="299">
        <v>28</v>
      </c>
      <c r="Y78" s="296">
        <f>W78+X78</f>
        <v>41832</v>
      </c>
      <c r="Z78" s="299">
        <v>28</v>
      </c>
      <c r="AA78" s="296">
        <f>Y78+Z78</f>
        <v>41860</v>
      </c>
      <c r="AB78" s="299">
        <v>14</v>
      </c>
      <c r="AC78" s="296">
        <f>AA78+AB78</f>
        <v>41874</v>
      </c>
      <c r="AD78" s="299">
        <v>7</v>
      </c>
      <c r="AE78" s="511"/>
      <c r="AF78" s="369">
        <f>AC78+AD78</f>
        <v>41881</v>
      </c>
      <c r="AG78" s="299">
        <v>14</v>
      </c>
      <c r="AH78" s="296">
        <f>AF78+AG78</f>
        <v>41895</v>
      </c>
      <c r="AI78" s="299">
        <v>365</v>
      </c>
      <c r="AJ78" s="299">
        <v>12</v>
      </c>
      <c r="AK78" s="296">
        <f>AH78+AI78</f>
        <v>42260</v>
      </c>
      <c r="AL78" s="90"/>
      <c r="AM78" s="90"/>
      <c r="AN78" s="90"/>
      <c r="AO78" s="493"/>
      <c r="AP78" s="725">
        <v>2966101.6949999998</v>
      </c>
      <c r="AQ78" s="502"/>
      <c r="AR78" s="528"/>
      <c r="AS78" s="467"/>
      <c r="AT78" s="304" t="s">
        <v>480</v>
      </c>
      <c r="AU78" s="461"/>
      <c r="AV78" s="540"/>
      <c r="AW78" s="330"/>
    </row>
    <row r="79" spans="2:49" ht="16.5" customHeight="1" x14ac:dyDescent="0.25">
      <c r="B79" s="552"/>
      <c r="C79" s="147" t="s">
        <v>0</v>
      </c>
      <c r="D79" s="532"/>
      <c r="E79" s="532"/>
      <c r="F79" s="532"/>
      <c r="G79" s="532"/>
      <c r="H79" s="695"/>
      <c r="I79" s="555"/>
      <c r="J79" s="696"/>
      <c r="K79" s="711"/>
      <c r="L79" s="523"/>
      <c r="M79" s="479"/>
      <c r="N79" s="479"/>
      <c r="O79" s="465"/>
      <c r="P79" s="471"/>
      <c r="Q79" s="474"/>
      <c r="R79" s="477"/>
      <c r="S79" s="280">
        <v>41771</v>
      </c>
      <c r="T79" s="289"/>
      <c r="U79" s="280"/>
      <c r="V79" s="289"/>
      <c r="W79" s="280"/>
      <c r="X79" s="289"/>
      <c r="Y79" s="280"/>
      <c r="Z79" s="289"/>
      <c r="AA79" s="280"/>
      <c r="AB79" s="289"/>
      <c r="AC79" s="280"/>
      <c r="AD79" s="289"/>
      <c r="AE79" s="512"/>
      <c r="AF79" s="280"/>
      <c r="AG79" s="279"/>
      <c r="AH79" s="280"/>
      <c r="AI79" s="279"/>
      <c r="AJ79" s="279"/>
      <c r="AK79" s="280"/>
      <c r="AL79" s="306"/>
      <c r="AM79" s="306"/>
      <c r="AN79" s="306"/>
      <c r="AO79" s="494"/>
      <c r="AP79" s="726"/>
      <c r="AQ79" s="503"/>
      <c r="AR79" s="529"/>
      <c r="AS79" s="468"/>
      <c r="AT79" s="77"/>
      <c r="AU79" s="462"/>
      <c r="AV79" s="541"/>
    </row>
    <row r="80" spans="2:49" ht="18" customHeight="1" x14ac:dyDescent="0.25">
      <c r="B80" s="308"/>
      <c r="C80" s="145" t="s">
        <v>1</v>
      </c>
      <c r="D80" s="530" t="s">
        <v>31</v>
      </c>
      <c r="E80" s="530" t="s">
        <v>381</v>
      </c>
      <c r="F80" s="530" t="s">
        <v>28</v>
      </c>
      <c r="G80" s="530" t="s">
        <v>376</v>
      </c>
      <c r="H80" s="695"/>
      <c r="I80" s="553" t="s">
        <v>361</v>
      </c>
      <c r="J80" s="466" t="s">
        <v>329</v>
      </c>
      <c r="K80" s="472">
        <v>1</v>
      </c>
      <c r="O80" s="697"/>
      <c r="P80" s="469">
        <f>O81/0.708</f>
        <v>0</v>
      </c>
      <c r="Q80" s="472" t="s">
        <v>4</v>
      </c>
      <c r="R80" s="475" t="s">
        <v>27</v>
      </c>
      <c r="S80" s="297">
        <v>41122</v>
      </c>
      <c r="T80" s="298">
        <v>14</v>
      </c>
      <c r="U80" s="297">
        <f>S80+T80</f>
        <v>41136</v>
      </c>
      <c r="V80" s="298">
        <v>1</v>
      </c>
      <c r="W80" s="297">
        <f>U80+V80</f>
        <v>41137</v>
      </c>
      <c r="X80" s="298">
        <v>28</v>
      </c>
      <c r="Y80" s="297">
        <f>W80+X80</f>
        <v>41165</v>
      </c>
      <c r="Z80" s="298">
        <v>28</v>
      </c>
      <c r="AA80" s="297">
        <f>Y80+Z80</f>
        <v>41193</v>
      </c>
      <c r="AB80" s="298">
        <v>14</v>
      </c>
      <c r="AC80" s="297">
        <f>AA80+AB80</f>
        <v>41207</v>
      </c>
      <c r="AD80" s="298">
        <v>7</v>
      </c>
      <c r="AE80" s="472"/>
      <c r="AF80" s="297">
        <f>AC80+AD80</f>
        <v>41214</v>
      </c>
      <c r="AG80" s="298">
        <v>14</v>
      </c>
      <c r="AH80" s="297">
        <f>AF80+AG80</f>
        <v>41228</v>
      </c>
      <c r="AI80" s="298">
        <v>366</v>
      </c>
      <c r="AJ80" s="298">
        <v>12</v>
      </c>
      <c r="AK80" s="297">
        <f>AH80+AI80+AJ77</f>
        <v>41606</v>
      </c>
      <c r="AL80" s="308"/>
      <c r="AM80" s="308"/>
      <c r="AN80" s="308"/>
      <c r="AO80" s="308"/>
      <c r="AP80" s="308"/>
      <c r="AQ80" s="524" t="s">
        <v>458</v>
      </c>
      <c r="AR80" s="524" t="s">
        <v>510</v>
      </c>
      <c r="AS80" s="466"/>
      <c r="AT80" s="308"/>
      <c r="AU80" s="460" t="s">
        <v>511</v>
      </c>
      <c r="AV80" s="682">
        <v>0.82</v>
      </c>
      <c r="AW80" s="430"/>
    </row>
    <row r="81" spans="1:256" ht="20.25" customHeight="1" x14ac:dyDescent="0.25">
      <c r="B81" s="255">
        <v>24</v>
      </c>
      <c r="C81" s="337" t="s">
        <v>2</v>
      </c>
      <c r="D81" s="531"/>
      <c r="E81" s="531"/>
      <c r="F81" s="531"/>
      <c r="G81" s="531"/>
      <c r="H81" s="695"/>
      <c r="I81" s="554"/>
      <c r="J81" s="467"/>
      <c r="K81" s="473"/>
      <c r="L81" s="721">
        <f>2200000/0.708</f>
        <v>3107344.6327683618</v>
      </c>
      <c r="M81" s="478">
        <v>3107344.6327683618</v>
      </c>
      <c r="N81" s="721">
        <f>1200000/0.708</f>
        <v>1694915.2542372881</v>
      </c>
      <c r="O81" s="698"/>
      <c r="P81" s="470"/>
      <c r="Q81" s="473"/>
      <c r="R81" s="476"/>
      <c r="S81" s="296">
        <v>41608</v>
      </c>
      <c r="T81" s="299">
        <v>14</v>
      </c>
      <c r="U81" s="296">
        <f>S81+T81</f>
        <v>41622</v>
      </c>
      <c r="V81" s="299">
        <v>1</v>
      </c>
      <c r="W81" s="296">
        <f>U81+V81</f>
        <v>41623</v>
      </c>
      <c r="X81" s="299">
        <v>28</v>
      </c>
      <c r="Y81" s="296">
        <f>W81+X81</f>
        <v>41651</v>
      </c>
      <c r="Z81" s="299">
        <v>28</v>
      </c>
      <c r="AA81" s="296">
        <f>Y81+Z81</f>
        <v>41679</v>
      </c>
      <c r="AB81" s="299">
        <v>14</v>
      </c>
      <c r="AC81" s="296">
        <f>AA81+AB81</f>
        <v>41693</v>
      </c>
      <c r="AD81" s="299">
        <v>7</v>
      </c>
      <c r="AE81" s="473"/>
      <c r="AF81" s="369">
        <f>AC81+AD81</f>
        <v>41700</v>
      </c>
      <c r="AG81" s="299">
        <v>14</v>
      </c>
      <c r="AH81" s="296">
        <f>AF81+AG81</f>
        <v>41714</v>
      </c>
      <c r="AI81" s="299">
        <v>365</v>
      </c>
      <c r="AJ81" s="299">
        <v>12</v>
      </c>
      <c r="AK81" s="296">
        <f>AH81+AI81</f>
        <v>42079</v>
      </c>
      <c r="AL81" s="255"/>
      <c r="AM81" s="255"/>
      <c r="AN81" s="255"/>
      <c r="AO81" s="727"/>
      <c r="AP81" s="732">
        <v>1974442.4029999999</v>
      </c>
      <c r="AQ81" s="525"/>
      <c r="AR81" s="525"/>
      <c r="AS81" s="467"/>
      <c r="AT81" s="255">
        <v>4969</v>
      </c>
      <c r="AU81" s="461"/>
      <c r="AV81" s="540"/>
      <c r="AW81" s="330"/>
    </row>
    <row r="82" spans="1:256" ht="16.5" customHeight="1" x14ac:dyDescent="0.25">
      <c r="B82" s="309"/>
      <c r="C82" s="338" t="s">
        <v>0</v>
      </c>
      <c r="D82" s="532"/>
      <c r="E82" s="532"/>
      <c r="F82" s="532"/>
      <c r="G82" s="532"/>
      <c r="H82" s="695"/>
      <c r="I82" s="555"/>
      <c r="J82" s="468"/>
      <c r="K82" s="474"/>
      <c r="L82" s="592"/>
      <c r="M82" s="479"/>
      <c r="N82" s="592"/>
      <c r="O82" s="699"/>
      <c r="P82" s="471"/>
      <c r="Q82" s="474"/>
      <c r="R82" s="477"/>
      <c r="S82" s="280">
        <v>41771</v>
      </c>
      <c r="T82" s="300"/>
      <c r="U82" s="300"/>
      <c r="V82" s="300"/>
      <c r="W82" s="300"/>
      <c r="X82" s="300"/>
      <c r="Y82" s="300"/>
      <c r="Z82" s="300"/>
      <c r="AA82" s="300"/>
      <c r="AB82" s="300"/>
      <c r="AC82" s="300"/>
      <c r="AD82" s="300"/>
      <c r="AE82" s="474"/>
      <c r="AF82" s="280"/>
      <c r="AG82" s="300"/>
      <c r="AH82" s="280"/>
      <c r="AI82" s="300"/>
      <c r="AJ82" s="300"/>
      <c r="AK82" s="280"/>
      <c r="AL82" s="300"/>
      <c r="AM82" s="300">
        <f>AP81/1.4</f>
        <v>1410316.0021428573</v>
      </c>
      <c r="AN82" s="300"/>
      <c r="AO82" s="728"/>
      <c r="AP82" s="733"/>
      <c r="AQ82" s="526"/>
      <c r="AR82" s="526"/>
      <c r="AS82" s="468"/>
      <c r="AT82" s="309"/>
      <c r="AU82" s="462"/>
      <c r="AV82" s="541"/>
    </row>
    <row r="83" spans="1:256" ht="18" customHeight="1" x14ac:dyDescent="0.25">
      <c r="B83" s="539">
        <v>25</v>
      </c>
      <c r="C83" s="331" t="s">
        <v>1</v>
      </c>
      <c r="D83" s="519" t="s">
        <v>31</v>
      </c>
      <c r="E83" s="519" t="s">
        <v>382</v>
      </c>
      <c r="F83" s="519" t="s">
        <v>28</v>
      </c>
      <c r="G83" s="519" t="s">
        <v>377</v>
      </c>
      <c r="H83" s="695"/>
      <c r="I83" s="683" t="s">
        <v>363</v>
      </c>
      <c r="J83" s="466" t="s">
        <v>329</v>
      </c>
      <c r="K83" s="466">
        <v>1</v>
      </c>
      <c r="O83" s="463">
        <v>999715.65</v>
      </c>
      <c r="P83" s="469">
        <f>O83/0.708</f>
        <v>1412027.7542372881</v>
      </c>
      <c r="Q83" s="472" t="s">
        <v>4</v>
      </c>
      <c r="R83" s="475" t="s">
        <v>27</v>
      </c>
      <c r="S83" s="297">
        <v>41122</v>
      </c>
      <c r="T83" s="298">
        <v>14</v>
      </c>
      <c r="U83" s="297">
        <f>S83+T83</f>
        <v>41136</v>
      </c>
      <c r="V83" s="298">
        <v>1</v>
      </c>
      <c r="W83" s="297">
        <f>U83+V83</f>
        <v>41137</v>
      </c>
      <c r="X83" s="298">
        <v>28</v>
      </c>
      <c r="Y83" s="297">
        <f>W83+X83</f>
        <v>41165</v>
      </c>
      <c r="Z83" s="298">
        <v>28</v>
      </c>
      <c r="AA83" s="297">
        <f>Y83+Z83</f>
        <v>41193</v>
      </c>
      <c r="AB83" s="298">
        <v>14</v>
      </c>
      <c r="AC83" s="297">
        <f>AA83+AB83</f>
        <v>41207</v>
      </c>
      <c r="AD83" s="298">
        <v>7</v>
      </c>
      <c r="AE83" s="510" t="s">
        <v>487</v>
      </c>
      <c r="AF83" s="297">
        <f>AC83+AD83</f>
        <v>41214</v>
      </c>
      <c r="AG83" s="298">
        <v>14</v>
      </c>
      <c r="AH83" s="297">
        <f>AF83+AG83</f>
        <v>41228</v>
      </c>
      <c r="AI83" s="298">
        <v>366</v>
      </c>
      <c r="AJ83" s="298">
        <v>12</v>
      </c>
      <c r="AK83" s="297">
        <f>AH83+AI83+AJ74</f>
        <v>41606</v>
      </c>
      <c r="AL83" s="84"/>
      <c r="AM83" s="84"/>
      <c r="AN83" s="84"/>
      <c r="AO83" s="84"/>
      <c r="AP83" s="84"/>
      <c r="AQ83" s="524" t="s">
        <v>393</v>
      </c>
      <c r="AR83" s="527" t="s">
        <v>512</v>
      </c>
      <c r="AS83" s="466"/>
      <c r="AT83" s="245"/>
      <c r="AU83" s="460" t="s">
        <v>513</v>
      </c>
      <c r="AV83" s="682">
        <v>0.8</v>
      </c>
    </row>
    <row r="84" spans="1:256" ht="15.75" customHeight="1" x14ac:dyDescent="0.25">
      <c r="B84" s="540"/>
      <c r="C84" s="332" t="s">
        <v>2</v>
      </c>
      <c r="D84" s="520"/>
      <c r="E84" s="520"/>
      <c r="F84" s="520"/>
      <c r="G84" s="520"/>
      <c r="H84" s="695"/>
      <c r="I84" s="684"/>
      <c r="J84" s="467"/>
      <c r="K84" s="467"/>
      <c r="L84" s="721">
        <f>1150000/0.708</f>
        <v>1624293.7853107345</v>
      </c>
      <c r="M84" s="478">
        <v>1624293.7853107345</v>
      </c>
      <c r="N84" s="478">
        <f>1400000/0.708</f>
        <v>1977401.1299435028</v>
      </c>
      <c r="O84" s="464"/>
      <c r="P84" s="470"/>
      <c r="Q84" s="473"/>
      <c r="R84" s="476"/>
      <c r="S84" s="296">
        <v>41608</v>
      </c>
      <c r="T84" s="299">
        <v>14</v>
      </c>
      <c r="U84" s="296">
        <f>S84+T84</f>
        <v>41622</v>
      </c>
      <c r="V84" s="299">
        <v>1</v>
      </c>
      <c r="W84" s="296">
        <f>U84+V84</f>
        <v>41623</v>
      </c>
      <c r="X84" s="299">
        <v>28</v>
      </c>
      <c r="Y84" s="296">
        <f>W84+X84</f>
        <v>41651</v>
      </c>
      <c r="Z84" s="299">
        <v>28</v>
      </c>
      <c r="AA84" s="296">
        <f>Y84+Z84</f>
        <v>41679</v>
      </c>
      <c r="AB84" s="299">
        <v>14</v>
      </c>
      <c r="AC84" s="296">
        <f>AA84+AB84</f>
        <v>41693</v>
      </c>
      <c r="AD84" s="299">
        <v>7</v>
      </c>
      <c r="AE84" s="511"/>
      <c r="AF84" s="369">
        <f>AC84+AD84</f>
        <v>41700</v>
      </c>
      <c r="AG84" s="299">
        <v>14</v>
      </c>
      <c r="AH84" s="296">
        <f>AF84+AG84</f>
        <v>41714</v>
      </c>
      <c r="AI84" s="299">
        <v>365</v>
      </c>
      <c r="AJ84" s="299">
        <v>12</v>
      </c>
      <c r="AK84" s="296">
        <f>AH84+AI84</f>
        <v>42079</v>
      </c>
      <c r="AL84" s="90"/>
      <c r="AM84" s="90"/>
      <c r="AN84" s="90"/>
      <c r="AO84" s="493" t="s">
        <v>6</v>
      </c>
      <c r="AP84" s="651">
        <v>1412027.754</v>
      </c>
      <c r="AQ84" s="525"/>
      <c r="AR84" s="528"/>
      <c r="AS84" s="467"/>
      <c r="AT84" s="304" t="s">
        <v>488</v>
      </c>
      <c r="AU84" s="461"/>
      <c r="AV84" s="540"/>
      <c r="AW84" s="339"/>
    </row>
    <row r="85" spans="1:256" ht="15.75" customHeight="1" x14ac:dyDescent="0.25">
      <c r="B85" s="541"/>
      <c r="C85" s="333" t="s">
        <v>0</v>
      </c>
      <c r="D85" s="521"/>
      <c r="E85" s="521"/>
      <c r="F85" s="521"/>
      <c r="G85" s="521"/>
      <c r="H85" s="695"/>
      <c r="I85" s="685"/>
      <c r="J85" s="468"/>
      <c r="K85" s="468"/>
      <c r="L85" s="592"/>
      <c r="M85" s="479"/>
      <c r="N85" s="479"/>
      <c r="O85" s="465"/>
      <c r="P85" s="471"/>
      <c r="Q85" s="474"/>
      <c r="R85" s="477"/>
      <c r="S85" s="280"/>
      <c r="T85" s="289"/>
      <c r="U85" s="280"/>
      <c r="V85" s="289"/>
      <c r="W85" s="280">
        <v>41584</v>
      </c>
      <c r="X85" s="289"/>
      <c r="Y85" s="280">
        <v>41605</v>
      </c>
      <c r="Z85" s="289"/>
      <c r="AA85" s="280">
        <v>41657</v>
      </c>
      <c r="AB85" s="289"/>
      <c r="AC85" s="280"/>
      <c r="AD85" s="289"/>
      <c r="AE85" s="512"/>
      <c r="AF85" s="280"/>
      <c r="AG85" s="289"/>
      <c r="AH85" s="280">
        <v>41742</v>
      </c>
      <c r="AI85" s="279">
        <v>365</v>
      </c>
      <c r="AJ85" s="279"/>
      <c r="AK85" s="280"/>
      <c r="AL85" s="306"/>
      <c r="AM85" s="326">
        <v>999715.65</v>
      </c>
      <c r="AN85" s="314">
        <f>AM85/0.708</f>
        <v>1412027.7542372881</v>
      </c>
      <c r="AO85" s="494"/>
      <c r="AP85" s="652"/>
      <c r="AQ85" s="526"/>
      <c r="AR85" s="529"/>
      <c r="AS85" s="468"/>
      <c r="AT85" s="77"/>
      <c r="AU85" s="462"/>
      <c r="AV85" s="541"/>
    </row>
    <row r="86" spans="1:256" s="100" customFormat="1" ht="15" customHeight="1" x14ac:dyDescent="0.25">
      <c r="A86" s="255"/>
      <c r="B86" s="466">
        <v>26</v>
      </c>
      <c r="C86" s="254" t="s">
        <v>1</v>
      </c>
      <c r="D86" s="544" t="s">
        <v>31</v>
      </c>
      <c r="E86" s="544" t="s">
        <v>382</v>
      </c>
      <c r="F86" s="544" t="s">
        <v>28</v>
      </c>
      <c r="G86" s="544" t="s">
        <v>378</v>
      </c>
      <c r="H86" s="542"/>
      <c r="I86" s="547" t="s">
        <v>413</v>
      </c>
      <c r="J86" s="466" t="s">
        <v>414</v>
      </c>
      <c r="K86" s="466">
        <v>1</v>
      </c>
      <c r="L86" s="274"/>
      <c r="N86" s="397"/>
      <c r="O86" s="463">
        <v>472401.185</v>
      </c>
      <c r="P86" s="469">
        <f>O86/0.708</f>
        <v>667233.31214689265</v>
      </c>
      <c r="Q86" s="472" t="s">
        <v>4</v>
      </c>
      <c r="R86" s="475" t="s">
        <v>27</v>
      </c>
      <c r="S86" s="119">
        <v>41122</v>
      </c>
      <c r="T86" s="275">
        <v>14</v>
      </c>
      <c r="U86" s="119">
        <f>S86+T86</f>
        <v>41136</v>
      </c>
      <c r="V86" s="275">
        <v>1</v>
      </c>
      <c r="W86" s="119">
        <f>U86+V86</f>
        <v>41137</v>
      </c>
      <c r="X86" s="275">
        <v>28</v>
      </c>
      <c r="Y86" s="119">
        <v>41133</v>
      </c>
      <c r="Z86" s="275">
        <v>28</v>
      </c>
      <c r="AA86" s="119">
        <f>Y86+Z86</f>
        <v>41161</v>
      </c>
      <c r="AB86" s="275">
        <v>14</v>
      </c>
      <c r="AC86" s="119">
        <f>AA86+AB86</f>
        <v>41175</v>
      </c>
      <c r="AD86" s="275">
        <v>7</v>
      </c>
      <c r="AE86" s="480" t="s">
        <v>420</v>
      </c>
      <c r="AF86" s="119">
        <f>AC86+AD86</f>
        <v>41182</v>
      </c>
      <c r="AG86" s="275">
        <v>14</v>
      </c>
      <c r="AH86" s="119">
        <f>AF86+AG86</f>
        <v>41196</v>
      </c>
      <c r="AI86" s="275">
        <f>30.5*18</f>
        <v>549</v>
      </c>
      <c r="AJ86" s="275">
        <f>AI86/30.5</f>
        <v>18</v>
      </c>
      <c r="AK86" s="119">
        <f>AH86+AI86+AJ83</f>
        <v>41757</v>
      </c>
      <c r="AL86" s="84"/>
      <c r="AM86" s="301">
        <v>472401.185</v>
      </c>
      <c r="AN86" s="301">
        <f>AM86/0.708</f>
        <v>667233.31214689265</v>
      </c>
      <c r="AO86" s="302">
        <v>0</v>
      </c>
      <c r="AP86" s="301"/>
      <c r="AQ86" s="84"/>
      <c r="AR86" s="489" t="s">
        <v>514</v>
      </c>
      <c r="AS86" s="84"/>
      <c r="AT86" s="245"/>
      <c r="AU86" s="460" t="s">
        <v>515</v>
      </c>
      <c r="AV86" s="492">
        <v>0.75</v>
      </c>
      <c r="AW86" s="101"/>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row>
    <row r="87" spans="1:256" s="100" customFormat="1" ht="15" customHeight="1" x14ac:dyDescent="0.25">
      <c r="A87" s="255"/>
      <c r="B87" s="467"/>
      <c r="C87" s="148" t="s">
        <v>2</v>
      </c>
      <c r="D87" s="545"/>
      <c r="E87" s="545"/>
      <c r="F87" s="545"/>
      <c r="G87" s="545"/>
      <c r="H87" s="542"/>
      <c r="I87" s="548"/>
      <c r="J87" s="467"/>
      <c r="K87" s="467"/>
      <c r="L87" s="591"/>
      <c r="M87" s="478">
        <f>610000/0.708</f>
        <v>861581.92090395489</v>
      </c>
      <c r="N87" s="677"/>
      <c r="O87" s="464"/>
      <c r="P87" s="470"/>
      <c r="Q87" s="473"/>
      <c r="R87" s="476"/>
      <c r="S87" s="296">
        <v>40867</v>
      </c>
      <c r="T87" s="299">
        <v>14</v>
      </c>
      <c r="U87" s="296">
        <f>S87+T87</f>
        <v>40881</v>
      </c>
      <c r="V87" s="299">
        <v>1</v>
      </c>
      <c r="W87" s="296">
        <f>U87+V87</f>
        <v>40882</v>
      </c>
      <c r="X87" s="299">
        <v>28</v>
      </c>
      <c r="Y87" s="296">
        <f>W87+X87</f>
        <v>40910</v>
      </c>
      <c r="Z87" s="299">
        <v>28</v>
      </c>
      <c r="AA87" s="296">
        <f>Y87+Z87</f>
        <v>40938</v>
      </c>
      <c r="AB87" s="299">
        <v>14</v>
      </c>
      <c r="AC87" s="296">
        <f>AA87+AB87</f>
        <v>40952</v>
      </c>
      <c r="AD87" s="299">
        <v>7</v>
      </c>
      <c r="AE87" s="481"/>
      <c r="AF87" s="296">
        <f>AC87+AD87</f>
        <v>40959</v>
      </c>
      <c r="AG87" s="299">
        <v>14</v>
      </c>
      <c r="AH87" s="296">
        <f>AF87+AG87</f>
        <v>40973</v>
      </c>
      <c r="AI87" s="299">
        <v>365</v>
      </c>
      <c r="AJ87" s="299">
        <v>12</v>
      </c>
      <c r="AK87" s="296">
        <f>AH87+AI87</f>
        <v>41338</v>
      </c>
      <c r="AL87" s="90"/>
      <c r="AM87" s="90"/>
      <c r="AN87" s="90"/>
      <c r="AO87" s="493"/>
      <c r="AP87" s="736">
        <v>700590.65700000001</v>
      </c>
      <c r="AQ87" s="90"/>
      <c r="AR87" s="490"/>
      <c r="AS87" s="303"/>
      <c r="AT87" s="304" t="s">
        <v>482</v>
      </c>
      <c r="AU87" s="461"/>
      <c r="AV87" s="467"/>
      <c r="AW87" s="101"/>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row>
    <row r="88" spans="1:256" s="100" customFormat="1" x14ac:dyDescent="0.25">
      <c r="A88" s="255"/>
      <c r="B88" s="468"/>
      <c r="C88" s="97" t="s">
        <v>0</v>
      </c>
      <c r="D88" s="546"/>
      <c r="E88" s="546"/>
      <c r="F88" s="546"/>
      <c r="G88" s="546"/>
      <c r="H88" s="543"/>
      <c r="I88" s="549"/>
      <c r="J88" s="468"/>
      <c r="K88" s="468"/>
      <c r="L88" s="592"/>
      <c r="M88" s="479"/>
      <c r="N88" s="479"/>
      <c r="O88" s="465"/>
      <c r="P88" s="471"/>
      <c r="Q88" s="474"/>
      <c r="R88" s="477"/>
      <c r="S88" s="280"/>
      <c r="T88" s="289"/>
      <c r="U88" s="280"/>
      <c r="V88" s="289"/>
      <c r="W88" s="280"/>
      <c r="X88" s="289"/>
      <c r="Y88" s="280"/>
      <c r="Z88" s="289"/>
      <c r="AA88" s="280">
        <v>41158</v>
      </c>
      <c r="AB88" s="289"/>
      <c r="AC88" s="280"/>
      <c r="AD88" s="289"/>
      <c r="AE88" s="482"/>
      <c r="AF88" s="370">
        <v>41569</v>
      </c>
      <c r="AG88" s="289"/>
      <c r="AH88" s="280"/>
      <c r="AI88" s="279">
        <v>240</v>
      </c>
      <c r="AJ88" s="305">
        <f>AI88/30.5</f>
        <v>7.8688524590163933</v>
      </c>
      <c r="AK88" s="280">
        <v>41569</v>
      </c>
      <c r="AL88" s="306"/>
      <c r="AM88" s="325">
        <v>472401.185</v>
      </c>
      <c r="AN88" s="307">
        <f>AM88/0.708</f>
        <v>667233.31214689265</v>
      </c>
      <c r="AO88" s="494"/>
      <c r="AP88" s="656"/>
      <c r="AQ88" s="76"/>
      <c r="AR88" s="491"/>
      <c r="AS88" s="76"/>
      <c r="AT88" s="77"/>
      <c r="AU88" s="462"/>
      <c r="AV88" s="468"/>
      <c r="AW88" s="101"/>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row>
    <row r="89" spans="1:256" s="100" customFormat="1" ht="15" customHeight="1" x14ac:dyDescent="0.25">
      <c r="A89" s="255"/>
      <c r="B89" s="533">
        <v>27</v>
      </c>
      <c r="C89" s="334" t="s">
        <v>1</v>
      </c>
      <c r="D89" s="536" t="s">
        <v>31</v>
      </c>
      <c r="E89" s="536" t="s">
        <v>382</v>
      </c>
      <c r="F89" s="536" t="s">
        <v>28</v>
      </c>
      <c r="G89" s="536" t="s">
        <v>379</v>
      </c>
      <c r="H89" s="542"/>
      <c r="I89" s="536" t="s">
        <v>492</v>
      </c>
      <c r="J89" s="472" t="s">
        <v>329</v>
      </c>
      <c r="K89" s="472">
        <v>1</v>
      </c>
      <c r="L89" s="274"/>
      <c r="O89" s="463"/>
      <c r="P89" s="469">
        <f>O89/0.708</f>
        <v>0</v>
      </c>
      <c r="Q89" s="472" t="s">
        <v>4</v>
      </c>
      <c r="R89" s="475" t="s">
        <v>27</v>
      </c>
      <c r="S89" s="119">
        <v>41122</v>
      </c>
      <c r="T89" s="275">
        <v>14</v>
      </c>
      <c r="U89" s="119">
        <f>S89+T89</f>
        <v>41136</v>
      </c>
      <c r="V89" s="275">
        <v>1</v>
      </c>
      <c r="W89" s="119">
        <v>42008</v>
      </c>
      <c r="X89" s="275">
        <v>28</v>
      </c>
      <c r="Y89" s="119">
        <v>41133</v>
      </c>
      <c r="Z89" s="275">
        <v>28</v>
      </c>
      <c r="AA89" s="119">
        <f>Y89+Z89</f>
        <v>41161</v>
      </c>
      <c r="AB89" s="275">
        <v>14</v>
      </c>
      <c r="AC89" s="119">
        <f>AA89+AB89</f>
        <v>41175</v>
      </c>
      <c r="AD89" s="275">
        <v>7</v>
      </c>
      <c r="AE89" s="480"/>
      <c r="AF89" s="119">
        <f>AC89+AD89</f>
        <v>41182</v>
      </c>
      <c r="AG89" s="275">
        <v>14</v>
      </c>
      <c r="AH89" s="119">
        <f>AF89+AG89</f>
        <v>41196</v>
      </c>
      <c r="AI89" s="275">
        <f>30.5*18</f>
        <v>549</v>
      </c>
      <c r="AJ89" s="275">
        <f>AI89/30.5</f>
        <v>18</v>
      </c>
      <c r="AK89" s="119">
        <f>AH89+AI89+AJ86</f>
        <v>41763</v>
      </c>
      <c r="AL89" s="84"/>
      <c r="AM89" s="301"/>
      <c r="AN89" s="301">
        <f>AM89/0.708</f>
        <v>0</v>
      </c>
      <c r="AO89" s="302">
        <v>0</v>
      </c>
      <c r="AP89" s="498">
        <v>3606685.0279999999</v>
      </c>
      <c r="AQ89" s="486" t="s">
        <v>243</v>
      </c>
      <c r="AR89" s="489"/>
      <c r="AS89" s="84"/>
      <c r="AT89" s="245"/>
      <c r="AU89" s="483" t="s">
        <v>541</v>
      </c>
      <c r="AV89" s="495">
        <v>0.01</v>
      </c>
      <c r="AW89" s="101"/>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row>
    <row r="90" spans="1:256" s="100" customFormat="1" ht="15" customHeight="1" x14ac:dyDescent="0.25">
      <c r="A90" s="255"/>
      <c r="B90" s="534"/>
      <c r="C90" s="335" t="s">
        <v>2</v>
      </c>
      <c r="D90" s="537"/>
      <c r="E90" s="537"/>
      <c r="F90" s="537"/>
      <c r="G90" s="537"/>
      <c r="H90" s="542"/>
      <c r="I90" s="537"/>
      <c r="J90" s="473"/>
      <c r="K90" s="473"/>
      <c r="L90" s="456"/>
      <c r="M90" s="478">
        <f>2000000/0.708</f>
        <v>2824858.7570621469</v>
      </c>
      <c r="N90" s="478">
        <v>1974000</v>
      </c>
      <c r="O90" s="464"/>
      <c r="P90" s="470"/>
      <c r="Q90" s="473"/>
      <c r="R90" s="476"/>
      <c r="S90" s="296">
        <v>41963</v>
      </c>
      <c r="T90" s="299">
        <v>14</v>
      </c>
      <c r="U90" s="296">
        <f>S90+T90</f>
        <v>41977</v>
      </c>
      <c r="V90" s="299">
        <v>1</v>
      </c>
      <c r="W90" s="296">
        <f>U90+V90</f>
        <v>41978</v>
      </c>
      <c r="X90" s="299">
        <v>28</v>
      </c>
      <c r="Y90" s="296">
        <f>W90+X90</f>
        <v>42006</v>
      </c>
      <c r="Z90" s="299">
        <v>28</v>
      </c>
      <c r="AA90" s="296">
        <f>Y90+Z90</f>
        <v>42034</v>
      </c>
      <c r="AB90" s="299">
        <v>14</v>
      </c>
      <c r="AC90" s="296">
        <f>AA90+AB90</f>
        <v>42048</v>
      </c>
      <c r="AD90" s="299">
        <v>7</v>
      </c>
      <c r="AE90" s="481"/>
      <c r="AF90" s="296">
        <f>AC90+AD90</f>
        <v>42055</v>
      </c>
      <c r="AG90" s="299">
        <v>14</v>
      </c>
      <c r="AH90" s="296">
        <f>AF90+AG90</f>
        <v>42069</v>
      </c>
      <c r="AI90" s="299">
        <v>365</v>
      </c>
      <c r="AJ90" s="299">
        <v>12</v>
      </c>
      <c r="AK90" s="296">
        <f>AH90+AI90</f>
        <v>42434</v>
      </c>
      <c r="AL90" s="90"/>
      <c r="AM90" s="90"/>
      <c r="AN90" s="90"/>
      <c r="AO90" s="493" t="s">
        <v>6</v>
      </c>
      <c r="AP90" s="499"/>
      <c r="AQ90" s="487"/>
      <c r="AR90" s="490"/>
      <c r="AS90" s="303"/>
      <c r="AT90" s="304" t="s">
        <v>489</v>
      </c>
      <c r="AU90" s="484"/>
      <c r="AV90" s="496"/>
      <c r="AW90" s="478"/>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row>
    <row r="91" spans="1:256" s="100" customFormat="1" x14ac:dyDescent="0.25">
      <c r="A91" s="255"/>
      <c r="B91" s="535"/>
      <c r="C91" s="336" t="s">
        <v>0</v>
      </c>
      <c r="D91" s="538"/>
      <c r="E91" s="538"/>
      <c r="F91" s="538"/>
      <c r="G91" s="538"/>
      <c r="H91" s="543"/>
      <c r="I91" s="538"/>
      <c r="J91" s="474"/>
      <c r="K91" s="474"/>
      <c r="L91" s="457"/>
      <c r="M91" s="479"/>
      <c r="N91" s="479"/>
      <c r="O91" s="465"/>
      <c r="P91" s="471"/>
      <c r="Q91" s="474"/>
      <c r="R91" s="477"/>
      <c r="S91" s="280"/>
      <c r="T91" s="289"/>
      <c r="U91" s="280"/>
      <c r="V91" s="289"/>
      <c r="W91" s="280">
        <v>42008</v>
      </c>
      <c r="X91" s="289"/>
      <c r="Y91" s="280">
        <v>42037</v>
      </c>
      <c r="Z91" s="289"/>
      <c r="AA91" s="280"/>
      <c r="AB91" s="289"/>
      <c r="AC91" s="280"/>
      <c r="AD91" s="289"/>
      <c r="AE91" s="482"/>
      <c r="AF91" s="280"/>
      <c r="AG91" s="289"/>
      <c r="AH91" s="280"/>
      <c r="AI91" s="279"/>
      <c r="AJ91" s="305">
        <f>AI91/30.5</f>
        <v>0</v>
      </c>
      <c r="AK91" s="280"/>
      <c r="AL91" s="306"/>
      <c r="AM91" s="325"/>
      <c r="AN91" s="307">
        <f>AM91/0.708</f>
        <v>0</v>
      </c>
      <c r="AO91" s="494"/>
      <c r="AP91" s="499"/>
      <c r="AQ91" s="488"/>
      <c r="AR91" s="491"/>
      <c r="AS91" s="76"/>
      <c r="AT91" s="77"/>
      <c r="AU91" s="485"/>
      <c r="AV91" s="497"/>
      <c r="AW91" s="479"/>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row>
    <row r="92" spans="1:256" s="100" customFormat="1" ht="15" customHeight="1" x14ac:dyDescent="0.25">
      <c r="A92" s="255"/>
      <c r="B92" s="533">
        <v>28</v>
      </c>
      <c r="C92" s="334" t="s">
        <v>1</v>
      </c>
      <c r="D92" s="536" t="s">
        <v>31</v>
      </c>
      <c r="E92" s="536" t="s">
        <v>382</v>
      </c>
      <c r="F92" s="536" t="s">
        <v>28</v>
      </c>
      <c r="G92" s="536" t="s">
        <v>491</v>
      </c>
      <c r="H92" s="542"/>
      <c r="I92" s="536" t="s">
        <v>493</v>
      </c>
      <c r="J92" s="472" t="s">
        <v>110</v>
      </c>
      <c r="K92" s="472">
        <v>1</v>
      </c>
      <c r="L92" s="274"/>
      <c r="O92" s="463"/>
      <c r="P92" s="469">
        <f>O92/0.708</f>
        <v>0</v>
      </c>
      <c r="Q92" s="472" t="s">
        <v>4</v>
      </c>
      <c r="R92" s="475" t="s">
        <v>27</v>
      </c>
      <c r="S92" s="119">
        <v>41122</v>
      </c>
      <c r="T92" s="275">
        <v>14</v>
      </c>
      <c r="U92" s="119">
        <f>S92+T92</f>
        <v>41136</v>
      </c>
      <c r="V92" s="275">
        <v>1</v>
      </c>
      <c r="W92" s="119">
        <f>U92+V92</f>
        <v>41137</v>
      </c>
      <c r="X92" s="275">
        <v>28</v>
      </c>
      <c r="Y92" s="119">
        <v>41133</v>
      </c>
      <c r="Z92" s="275">
        <v>28</v>
      </c>
      <c r="AA92" s="119">
        <f>Y92+Z92</f>
        <v>41161</v>
      </c>
      <c r="AB92" s="275">
        <v>14</v>
      </c>
      <c r="AC92" s="119">
        <f>AA92+AB92</f>
        <v>41175</v>
      </c>
      <c r="AD92" s="275">
        <v>7</v>
      </c>
      <c r="AE92" s="480"/>
      <c r="AF92" s="119">
        <f>AC92+AD92</f>
        <v>41182</v>
      </c>
      <c r="AG92" s="275">
        <v>14</v>
      </c>
      <c r="AH92" s="119">
        <f>AF92+AG92</f>
        <v>41196</v>
      </c>
      <c r="AI92" s="275">
        <f>30.5*18</f>
        <v>549</v>
      </c>
      <c r="AJ92" s="275">
        <f>AI92/30.5</f>
        <v>18</v>
      </c>
      <c r="AK92" s="119">
        <f>AH92+AI92+AJ89</f>
        <v>41763</v>
      </c>
      <c r="AL92" s="84"/>
      <c r="AM92" s="301"/>
      <c r="AN92" s="301">
        <f>AM92/0.708</f>
        <v>0</v>
      </c>
      <c r="AO92" s="302">
        <v>0</v>
      </c>
      <c r="AP92" s="499"/>
      <c r="AQ92" s="486" t="s">
        <v>243</v>
      </c>
      <c r="AR92" s="489"/>
      <c r="AS92" s="84"/>
      <c r="AT92" s="245"/>
      <c r="AU92" s="483" t="s">
        <v>541</v>
      </c>
      <c r="AV92" s="495">
        <v>0.01</v>
      </c>
      <c r="AW92" s="101"/>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row>
    <row r="93" spans="1:256" s="100" customFormat="1" ht="15" customHeight="1" x14ac:dyDescent="0.25">
      <c r="A93" s="255"/>
      <c r="B93" s="534"/>
      <c r="C93" s="335" t="s">
        <v>2</v>
      </c>
      <c r="D93" s="537"/>
      <c r="E93" s="537"/>
      <c r="F93" s="537"/>
      <c r="G93" s="537"/>
      <c r="H93" s="542"/>
      <c r="I93" s="537"/>
      <c r="J93" s="473"/>
      <c r="K93" s="473"/>
      <c r="L93" s="456"/>
      <c r="M93" s="478">
        <f>1300000/0.708</f>
        <v>1836158.1920903956</v>
      </c>
      <c r="N93" s="478">
        <v>1833000</v>
      </c>
      <c r="O93" s="464"/>
      <c r="P93" s="470"/>
      <c r="Q93" s="473"/>
      <c r="R93" s="476"/>
      <c r="S93" s="296">
        <v>41963</v>
      </c>
      <c r="T93" s="299">
        <v>14</v>
      </c>
      <c r="U93" s="296">
        <f>S93+T93</f>
        <v>41977</v>
      </c>
      <c r="V93" s="299">
        <v>1</v>
      </c>
      <c r="W93" s="296">
        <f>U93+V93</f>
        <v>41978</v>
      </c>
      <c r="X93" s="299">
        <v>28</v>
      </c>
      <c r="Y93" s="296">
        <f>W93+X93</f>
        <v>42006</v>
      </c>
      <c r="Z93" s="299">
        <v>28</v>
      </c>
      <c r="AA93" s="296">
        <f>Y93+Z93</f>
        <v>42034</v>
      </c>
      <c r="AB93" s="299">
        <v>14</v>
      </c>
      <c r="AC93" s="296">
        <f>AA93+AB93</f>
        <v>42048</v>
      </c>
      <c r="AD93" s="299">
        <v>7</v>
      </c>
      <c r="AE93" s="481"/>
      <c r="AF93" s="296">
        <f>AC93+AD93</f>
        <v>42055</v>
      </c>
      <c r="AG93" s="299">
        <v>14</v>
      </c>
      <c r="AH93" s="296">
        <f>AF93+AG93</f>
        <v>42069</v>
      </c>
      <c r="AI93" s="299">
        <v>365</v>
      </c>
      <c r="AJ93" s="299">
        <v>12</v>
      </c>
      <c r="AK93" s="296">
        <f>AH93+AI93</f>
        <v>42434</v>
      </c>
      <c r="AL93" s="90"/>
      <c r="AM93" s="90"/>
      <c r="AN93" s="90"/>
      <c r="AO93" s="493" t="s">
        <v>6</v>
      </c>
      <c r="AP93" s="499"/>
      <c r="AQ93" s="487"/>
      <c r="AR93" s="490"/>
      <c r="AS93" s="303"/>
      <c r="AT93" s="304" t="s">
        <v>476</v>
      </c>
      <c r="AU93" s="484"/>
      <c r="AV93" s="496"/>
      <c r="AW93" s="478"/>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row>
    <row r="94" spans="1:256" s="100" customFormat="1" x14ac:dyDescent="0.25">
      <c r="A94" s="255"/>
      <c r="B94" s="535"/>
      <c r="C94" s="336" t="s">
        <v>0</v>
      </c>
      <c r="D94" s="538"/>
      <c r="E94" s="538"/>
      <c r="F94" s="538"/>
      <c r="G94" s="538"/>
      <c r="H94" s="543"/>
      <c r="I94" s="538"/>
      <c r="J94" s="474"/>
      <c r="K94" s="474"/>
      <c r="L94" s="457"/>
      <c r="M94" s="479"/>
      <c r="N94" s="479"/>
      <c r="O94" s="465"/>
      <c r="P94" s="471"/>
      <c r="Q94" s="474"/>
      <c r="R94" s="477"/>
      <c r="S94" s="280"/>
      <c r="T94" s="289"/>
      <c r="U94" s="280"/>
      <c r="V94" s="289"/>
      <c r="W94" s="280">
        <v>42008</v>
      </c>
      <c r="X94" s="289">
        <v>29</v>
      </c>
      <c r="Y94" s="280">
        <v>42037</v>
      </c>
      <c r="Z94" s="289"/>
      <c r="AA94" s="280"/>
      <c r="AB94" s="289"/>
      <c r="AC94" s="280"/>
      <c r="AD94" s="289"/>
      <c r="AE94" s="482"/>
      <c r="AF94" s="280"/>
      <c r="AG94" s="289"/>
      <c r="AH94" s="280"/>
      <c r="AI94" s="279"/>
      <c r="AJ94" s="305">
        <f>AI94/30.5</f>
        <v>0</v>
      </c>
      <c r="AK94" s="280"/>
      <c r="AL94" s="306"/>
      <c r="AM94" s="325"/>
      <c r="AN94" s="307">
        <f>AM94/0.708</f>
        <v>0</v>
      </c>
      <c r="AO94" s="494"/>
      <c r="AP94" s="500"/>
      <c r="AQ94" s="488"/>
      <c r="AR94" s="491"/>
      <c r="AS94" s="76"/>
      <c r="AT94" s="77"/>
      <c r="AU94" s="485"/>
      <c r="AV94" s="497"/>
      <c r="AW94" s="479"/>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row>
    <row r="95" spans="1:256" x14ac:dyDescent="0.25">
      <c r="J95" s="6"/>
      <c r="K95" s="1"/>
      <c r="L95" s="99"/>
      <c r="M95" s="98"/>
      <c r="N95" s="98"/>
      <c r="O95" s="98"/>
      <c r="P95" s="98"/>
      <c r="Q95" s="1"/>
      <c r="R95" s="1"/>
      <c r="S95" s="1"/>
      <c r="T95" s="1"/>
      <c r="U95" s="1"/>
      <c r="V95" s="1"/>
      <c r="W95" s="1"/>
      <c r="X95" s="1"/>
      <c r="Y95" s="1"/>
      <c r="Z95" s="1"/>
      <c r="AA95" s="1"/>
      <c r="AB95" s="1"/>
      <c r="AC95" s="1"/>
      <c r="AD95" s="1"/>
      <c r="AE95" s="1"/>
      <c r="AN95" s="327"/>
    </row>
    <row r="96" spans="1:256" ht="17.399999999999999" x14ac:dyDescent="0.25">
      <c r="I96" s="411"/>
      <c r="J96" s="6"/>
      <c r="L96" s="99"/>
      <c r="M96" s="720"/>
      <c r="N96" s="720"/>
      <c r="O96" s="98"/>
      <c r="P96" s="98"/>
      <c r="AP96" s="414" t="s">
        <v>531</v>
      </c>
      <c r="AU96" s="735" t="s">
        <v>533</v>
      </c>
      <c r="AV96" s="735"/>
      <c r="AW96" s="428">
        <f>AW90+AW93</f>
        <v>0</v>
      </c>
    </row>
    <row r="97" spans="4:42" ht="32.25" customHeight="1" x14ac:dyDescent="0.25">
      <c r="D97" s="718"/>
      <c r="E97" s="718"/>
      <c r="F97" s="718"/>
      <c r="G97" s="718"/>
      <c r="I97" s="719"/>
      <c r="J97" s="719"/>
      <c r="K97" s="719"/>
      <c r="L97" s="719"/>
      <c r="M97" s="412"/>
      <c r="N97" s="412"/>
      <c r="O97" s="98"/>
      <c r="P97" s="98"/>
      <c r="AP97" s="427">
        <f>AP9+AP12+AP15+AP18+AP21+AP24+AP27+AP30+AP33+AP36+AP39+AP42+AP48+AP51+AP54+AP57+AP60+AP63+AP67+AP72+AP78+AP81+AP84+AP87+AP89</f>
        <v>47406314.588</v>
      </c>
    </row>
    <row r="98" spans="4:42" x14ac:dyDescent="0.25">
      <c r="J98" s="6"/>
      <c r="L98" s="99"/>
      <c r="M98" s="98"/>
      <c r="N98" s="98"/>
      <c r="O98" s="98"/>
      <c r="P98" s="98"/>
    </row>
    <row r="99" spans="4:42" x14ac:dyDescent="0.25">
      <c r="J99" s="6"/>
      <c r="L99" s="99"/>
      <c r="M99" s="98"/>
      <c r="N99" s="98"/>
      <c r="O99" s="98"/>
      <c r="P99" s="98"/>
      <c r="X99" s="8"/>
      <c r="Y99" s="1"/>
      <c r="Z99" s="1"/>
      <c r="AP99" s="327"/>
    </row>
    <row r="100" spans="4:42" ht="21" x14ac:dyDescent="0.25">
      <c r="I100" s="413"/>
      <c r="J100" s="458"/>
      <c r="K100" s="459"/>
      <c r="L100" s="459"/>
      <c r="M100" s="98"/>
      <c r="N100" s="98"/>
      <c r="O100" s="98"/>
      <c r="P100" s="98"/>
      <c r="X100" s="8"/>
      <c r="Y100" s="1"/>
      <c r="Z100" s="1"/>
    </row>
    <row r="101" spans="4:42" ht="15" customHeight="1" x14ac:dyDescent="0.25">
      <c r="J101" s="6"/>
      <c r="L101" s="99"/>
      <c r="M101" s="98"/>
      <c r="N101" s="98"/>
      <c r="O101" s="98"/>
      <c r="P101" s="98"/>
      <c r="X101" s="8"/>
      <c r="Y101" s="1"/>
      <c r="Z101" s="1"/>
      <c r="AP101" s="414" t="s">
        <v>542</v>
      </c>
    </row>
    <row r="102" spans="4:42" x14ac:dyDescent="0.25">
      <c r="J102" s="6"/>
      <c r="L102" s="99"/>
      <c r="M102" s="98"/>
      <c r="N102" s="98"/>
      <c r="O102" s="98"/>
      <c r="P102" s="98"/>
      <c r="AP102" s="427">
        <f>AP97+'Sheet 2-5 WorkExt'!AJ140</f>
        <v>60031943.347073443</v>
      </c>
    </row>
    <row r="103" spans="4:42" x14ac:dyDescent="0.25">
      <c r="J103" s="6"/>
      <c r="L103" s="99"/>
      <c r="M103" s="98"/>
      <c r="N103" s="98"/>
      <c r="O103" s="98"/>
      <c r="P103" s="98"/>
      <c r="Y103" s="1"/>
      <c r="Z103" s="1"/>
    </row>
    <row r="104" spans="4:42" x14ac:dyDescent="0.25">
      <c r="H104" s="5"/>
      <c r="I104" s="6">
        <f>H104*0.84</f>
        <v>0</v>
      </c>
      <c r="J104" s="6"/>
      <c r="L104" s="99"/>
      <c r="M104" s="98"/>
      <c r="N104" s="98"/>
      <c r="O104" s="98"/>
      <c r="P104" s="98"/>
    </row>
    <row r="105" spans="4:42" x14ac:dyDescent="0.25">
      <c r="J105" s="6"/>
      <c r="L105" s="99"/>
      <c r="M105" s="98"/>
      <c r="N105" s="98"/>
      <c r="O105" s="98"/>
      <c r="P105" s="98"/>
    </row>
    <row r="106" spans="4:42" x14ac:dyDescent="0.25">
      <c r="J106" s="6"/>
      <c r="L106" s="99"/>
      <c r="M106" s="98"/>
      <c r="N106" s="98"/>
      <c r="O106" s="98"/>
      <c r="P106" s="98"/>
    </row>
    <row r="107" spans="4:42" x14ac:dyDescent="0.25">
      <c r="J107" s="6"/>
      <c r="L107" s="99"/>
      <c r="M107" s="98"/>
      <c r="N107" s="98"/>
      <c r="O107" s="98"/>
      <c r="P107" s="98"/>
    </row>
    <row r="108" spans="4:42" x14ac:dyDescent="0.25">
      <c r="J108" s="6"/>
      <c r="L108" s="99"/>
      <c r="M108" s="98"/>
      <c r="N108" s="98"/>
      <c r="O108" s="98"/>
      <c r="P108" s="98"/>
    </row>
    <row r="109" spans="4:42" x14ac:dyDescent="0.25">
      <c r="J109" s="6"/>
      <c r="L109" s="99"/>
      <c r="M109" s="98"/>
      <c r="N109" s="98"/>
      <c r="O109" s="98"/>
      <c r="P109" s="98"/>
    </row>
    <row r="110" spans="4:42" x14ac:dyDescent="0.25">
      <c r="J110" s="6"/>
      <c r="L110" s="99"/>
      <c r="M110" s="98"/>
      <c r="N110" s="98"/>
      <c r="O110" s="98"/>
      <c r="P110" s="98"/>
    </row>
    <row r="111" spans="4:42" x14ac:dyDescent="0.25">
      <c r="J111" s="6"/>
      <c r="L111" s="99"/>
      <c r="M111" s="98"/>
      <c r="N111" s="98"/>
      <c r="O111" s="98"/>
      <c r="P111" s="98"/>
    </row>
    <row r="112" spans="4:42" x14ac:dyDescent="0.25">
      <c r="J112" s="6"/>
      <c r="L112" s="99"/>
      <c r="M112" s="98"/>
      <c r="N112" s="98"/>
      <c r="O112" s="98"/>
      <c r="P112" s="98"/>
    </row>
    <row r="113" spans="10:16" x14ac:dyDescent="0.25">
      <c r="J113" s="6"/>
      <c r="L113" s="99"/>
      <c r="M113" s="98"/>
      <c r="N113" s="98"/>
      <c r="O113" s="98"/>
      <c r="P113" s="98"/>
    </row>
    <row r="114" spans="10:16" x14ac:dyDescent="0.25">
      <c r="J114" s="6"/>
      <c r="L114" s="99"/>
      <c r="M114" s="98"/>
      <c r="N114" s="98"/>
      <c r="O114" s="98"/>
      <c r="P114" s="98"/>
    </row>
    <row r="115" spans="10:16" x14ac:dyDescent="0.25">
      <c r="J115" s="6"/>
      <c r="L115" s="99"/>
      <c r="M115" s="98"/>
      <c r="N115" s="98"/>
      <c r="O115" s="98"/>
      <c r="P115" s="98"/>
    </row>
    <row r="116" spans="10:16" x14ac:dyDescent="0.25">
      <c r="J116" s="6"/>
      <c r="O116" s="1"/>
    </row>
    <row r="117" spans="10:16" x14ac:dyDescent="0.25">
      <c r="J117" s="6"/>
      <c r="O117" s="1"/>
    </row>
    <row r="118" spans="10:16" x14ac:dyDescent="0.25">
      <c r="J118" s="6"/>
      <c r="O118" s="1"/>
    </row>
    <row r="119" spans="10:16" x14ac:dyDescent="0.25">
      <c r="J119" s="6"/>
      <c r="O119" s="1"/>
    </row>
    <row r="120" spans="10:16" x14ac:dyDescent="0.25">
      <c r="J120" s="6"/>
      <c r="O120" s="1"/>
    </row>
    <row r="121" spans="10:16" x14ac:dyDescent="0.25">
      <c r="J121" s="6"/>
      <c r="O121" s="1"/>
    </row>
    <row r="122" spans="10:16" x14ac:dyDescent="0.25">
      <c r="J122" s="6"/>
    </row>
    <row r="123" spans="10:16" x14ac:dyDescent="0.25">
      <c r="J123" s="6"/>
    </row>
    <row r="124" spans="10:16" x14ac:dyDescent="0.25">
      <c r="J124" s="6"/>
    </row>
    <row r="125" spans="10:16" x14ac:dyDescent="0.25">
      <c r="J125" s="6"/>
    </row>
    <row r="126" spans="10:16" x14ac:dyDescent="0.25">
      <c r="J126" s="6"/>
    </row>
    <row r="127" spans="10:16" x14ac:dyDescent="0.25">
      <c r="J127" s="6"/>
    </row>
    <row r="128" spans="10:16" x14ac:dyDescent="0.25">
      <c r="J128" s="6"/>
    </row>
    <row r="129" spans="10:10" x14ac:dyDescent="0.25">
      <c r="J129" s="6"/>
    </row>
    <row r="130" spans="10:10" x14ac:dyDescent="0.25">
      <c r="J130" s="6"/>
    </row>
    <row r="131" spans="10:10" x14ac:dyDescent="0.25">
      <c r="J131" s="6"/>
    </row>
    <row r="132" spans="10:10" x14ac:dyDescent="0.25">
      <c r="J132" s="6"/>
    </row>
    <row r="133" spans="10:10" x14ac:dyDescent="0.25">
      <c r="J133" s="6"/>
    </row>
    <row r="134" spans="10:10" x14ac:dyDescent="0.25">
      <c r="J134" s="6"/>
    </row>
    <row r="135" spans="10:10" x14ac:dyDescent="0.25">
      <c r="J135" s="6"/>
    </row>
    <row r="136" spans="10:10" x14ac:dyDescent="0.25">
      <c r="J136" s="6"/>
    </row>
    <row r="137" spans="10:10" x14ac:dyDescent="0.25">
      <c r="J137" s="6"/>
    </row>
    <row r="138" spans="10:10" x14ac:dyDescent="0.25">
      <c r="J138" s="6"/>
    </row>
    <row r="139" spans="10:10" x14ac:dyDescent="0.25">
      <c r="J139" s="6"/>
    </row>
    <row r="140" spans="10:10" x14ac:dyDescent="0.25">
      <c r="J140" s="6"/>
    </row>
    <row r="141" spans="10:10" x14ac:dyDescent="0.25">
      <c r="J141" s="6"/>
    </row>
    <row r="142" spans="10:10" x14ac:dyDescent="0.25">
      <c r="J142" s="6"/>
    </row>
    <row r="143" spans="10:10" x14ac:dyDescent="0.25">
      <c r="J143" s="6"/>
    </row>
    <row r="144" spans="10:10" x14ac:dyDescent="0.25">
      <c r="J144" s="6"/>
    </row>
    <row r="145" spans="10:10" x14ac:dyDescent="0.25">
      <c r="J145" s="6"/>
    </row>
    <row r="146" spans="10:10" x14ac:dyDescent="0.25">
      <c r="J146" s="6"/>
    </row>
    <row r="147" spans="10:10" x14ac:dyDescent="0.25">
      <c r="J147" s="6"/>
    </row>
    <row r="148" spans="10:10" x14ac:dyDescent="0.25">
      <c r="J148" s="6"/>
    </row>
    <row r="149" spans="10:10" x14ac:dyDescent="0.25">
      <c r="J149" s="6"/>
    </row>
    <row r="150" spans="10:10" x14ac:dyDescent="0.25">
      <c r="J150" s="6"/>
    </row>
    <row r="151" spans="10:10" x14ac:dyDescent="0.25">
      <c r="J151" s="6"/>
    </row>
    <row r="152" spans="10:10" x14ac:dyDescent="0.25">
      <c r="J152" s="6"/>
    </row>
    <row r="153" spans="10:10" x14ac:dyDescent="0.25">
      <c r="J153" s="6"/>
    </row>
    <row r="154" spans="10:10" x14ac:dyDescent="0.25">
      <c r="J154" s="6"/>
    </row>
    <row r="155" spans="10:10" x14ac:dyDescent="0.25">
      <c r="J155" s="6"/>
    </row>
    <row r="156" spans="10:10" x14ac:dyDescent="0.25">
      <c r="J156" s="6"/>
    </row>
    <row r="157" spans="10:10" x14ac:dyDescent="0.25">
      <c r="J157" s="6"/>
    </row>
    <row r="158" spans="10:10" x14ac:dyDescent="0.25">
      <c r="J158" s="6"/>
    </row>
    <row r="159" spans="10:10" x14ac:dyDescent="0.25">
      <c r="J159" s="6"/>
    </row>
    <row r="160" spans="10:10" x14ac:dyDescent="0.25">
      <c r="J160" s="6"/>
    </row>
    <row r="161" spans="10:10" x14ac:dyDescent="0.25">
      <c r="J161" s="6"/>
    </row>
    <row r="162" spans="10:10" x14ac:dyDescent="0.25">
      <c r="J162" s="6"/>
    </row>
    <row r="163" spans="10:10" x14ac:dyDescent="0.25">
      <c r="J163" s="6"/>
    </row>
    <row r="164" spans="10:10" x14ac:dyDescent="0.25">
      <c r="J164" s="6"/>
    </row>
    <row r="165" spans="10:10" x14ac:dyDescent="0.25">
      <c r="J165" s="6"/>
    </row>
    <row r="166" spans="10:10" x14ac:dyDescent="0.25">
      <c r="J166" s="6"/>
    </row>
    <row r="167" spans="10:10" x14ac:dyDescent="0.25">
      <c r="J167" s="6"/>
    </row>
    <row r="168" spans="10:10" x14ac:dyDescent="0.25">
      <c r="J168" s="6"/>
    </row>
    <row r="169" spans="10:10" x14ac:dyDescent="0.25">
      <c r="J169" s="6"/>
    </row>
    <row r="170" spans="10:10" x14ac:dyDescent="0.25">
      <c r="J170" s="6"/>
    </row>
    <row r="171" spans="10:10" x14ac:dyDescent="0.25">
      <c r="J171" s="6"/>
    </row>
    <row r="172" spans="10:10" x14ac:dyDescent="0.25">
      <c r="J172" s="6"/>
    </row>
    <row r="173" spans="10:10" x14ac:dyDescent="0.25">
      <c r="J173" s="6"/>
    </row>
    <row r="174" spans="10:10" x14ac:dyDescent="0.25">
      <c r="J174" s="6"/>
    </row>
    <row r="175" spans="10:10" x14ac:dyDescent="0.25">
      <c r="J175" s="6"/>
    </row>
    <row r="176" spans="10:10" x14ac:dyDescent="0.25">
      <c r="J176" s="6"/>
    </row>
    <row r="177" spans="10:10" x14ac:dyDescent="0.25">
      <c r="J177" s="6"/>
    </row>
    <row r="178" spans="10:10" x14ac:dyDescent="0.25">
      <c r="J178" s="6"/>
    </row>
    <row r="179" spans="10:10" x14ac:dyDescent="0.25">
      <c r="J179" s="6"/>
    </row>
    <row r="180" spans="10:10" x14ac:dyDescent="0.25">
      <c r="J180" s="6"/>
    </row>
    <row r="181" spans="10:10" x14ac:dyDescent="0.25">
      <c r="J181" s="6"/>
    </row>
    <row r="182" spans="10:10" x14ac:dyDescent="0.25">
      <c r="J182" s="6"/>
    </row>
    <row r="183" spans="10:10" x14ac:dyDescent="0.25">
      <c r="J183" s="6"/>
    </row>
    <row r="184" spans="10:10" x14ac:dyDescent="0.25">
      <c r="J184" s="6"/>
    </row>
    <row r="185" spans="10:10" x14ac:dyDescent="0.25">
      <c r="J185" s="6"/>
    </row>
    <row r="186" spans="10:10" x14ac:dyDescent="0.25">
      <c r="J186" s="6"/>
    </row>
    <row r="187" spans="10:10" x14ac:dyDescent="0.25">
      <c r="J187" s="6"/>
    </row>
    <row r="188" spans="10:10" x14ac:dyDescent="0.25">
      <c r="J188" s="6"/>
    </row>
    <row r="189" spans="10:10" x14ac:dyDescent="0.25">
      <c r="J189" s="6"/>
    </row>
    <row r="190" spans="10:10" x14ac:dyDescent="0.25">
      <c r="J190" s="6"/>
    </row>
    <row r="191" spans="10:10" x14ac:dyDescent="0.25">
      <c r="J191" s="6"/>
    </row>
    <row r="192" spans="10:10" x14ac:dyDescent="0.25">
      <c r="J192" s="6"/>
    </row>
    <row r="193" spans="10:10" x14ac:dyDescent="0.25">
      <c r="J193" s="6"/>
    </row>
    <row r="194" spans="10:10" x14ac:dyDescent="0.25">
      <c r="J194" s="6"/>
    </row>
    <row r="195" spans="10:10" x14ac:dyDescent="0.25">
      <c r="J195" s="6"/>
    </row>
    <row r="196" spans="10:10" x14ac:dyDescent="0.25">
      <c r="J196" s="6"/>
    </row>
    <row r="197" spans="10:10" x14ac:dyDescent="0.25">
      <c r="J197" s="6"/>
    </row>
    <row r="198" spans="10:10" x14ac:dyDescent="0.25">
      <c r="J198" s="6"/>
    </row>
    <row r="199" spans="10:10" x14ac:dyDescent="0.25">
      <c r="J199" s="6"/>
    </row>
    <row r="200" spans="10:10" x14ac:dyDescent="0.25">
      <c r="J200" s="6"/>
    </row>
    <row r="201" spans="10:10" x14ac:dyDescent="0.25">
      <c r="J201" s="6"/>
    </row>
    <row r="202" spans="10:10" x14ac:dyDescent="0.25">
      <c r="J202" s="6"/>
    </row>
    <row r="203" spans="10:10" x14ac:dyDescent="0.25">
      <c r="J203" s="6"/>
    </row>
    <row r="204" spans="10:10" x14ac:dyDescent="0.25">
      <c r="J204" s="6"/>
    </row>
    <row r="205" spans="10:10" x14ac:dyDescent="0.25">
      <c r="J205" s="6"/>
    </row>
    <row r="206" spans="10:10" x14ac:dyDescent="0.25">
      <c r="J206" s="6"/>
    </row>
    <row r="207" spans="10:10" x14ac:dyDescent="0.25">
      <c r="J207" s="6"/>
    </row>
    <row r="208" spans="10:10" x14ac:dyDescent="0.25">
      <c r="J208" s="6"/>
    </row>
    <row r="209" spans="10:10" x14ac:dyDescent="0.25">
      <c r="J209" s="6"/>
    </row>
    <row r="210" spans="10:10" x14ac:dyDescent="0.25">
      <c r="J210" s="6"/>
    </row>
    <row r="211" spans="10:10" x14ac:dyDescent="0.25">
      <c r="J211" s="6"/>
    </row>
    <row r="212" spans="10:10" x14ac:dyDescent="0.25">
      <c r="J212" s="6"/>
    </row>
    <row r="213" spans="10:10" x14ac:dyDescent="0.25">
      <c r="J213" s="6"/>
    </row>
    <row r="214" spans="10:10" x14ac:dyDescent="0.25">
      <c r="J214" s="6"/>
    </row>
    <row r="215" spans="10:10" x14ac:dyDescent="0.25">
      <c r="J215" s="6"/>
    </row>
    <row r="216" spans="10:10" x14ac:dyDescent="0.25">
      <c r="J216" s="6"/>
    </row>
    <row r="217" spans="10:10" x14ac:dyDescent="0.25">
      <c r="J217" s="6"/>
    </row>
    <row r="218" spans="10:10" x14ac:dyDescent="0.25">
      <c r="J218" s="6"/>
    </row>
    <row r="219" spans="10:10" x14ac:dyDescent="0.25">
      <c r="J219" s="6"/>
    </row>
    <row r="220" spans="10:10" x14ac:dyDescent="0.25">
      <c r="J220" s="6"/>
    </row>
    <row r="221" spans="10:10" x14ac:dyDescent="0.25">
      <c r="J221" s="6"/>
    </row>
    <row r="222" spans="10:10" x14ac:dyDescent="0.25">
      <c r="J222" s="6"/>
    </row>
    <row r="223" spans="10:10" x14ac:dyDescent="0.25">
      <c r="J223" s="6"/>
    </row>
    <row r="224" spans="10:10" x14ac:dyDescent="0.25">
      <c r="J224" s="6"/>
    </row>
    <row r="225" spans="10:10" x14ac:dyDescent="0.25">
      <c r="J225" s="6"/>
    </row>
    <row r="226" spans="10:10" x14ac:dyDescent="0.25">
      <c r="J226" s="6"/>
    </row>
    <row r="227" spans="10:10" x14ac:dyDescent="0.25">
      <c r="J227" s="6"/>
    </row>
    <row r="228" spans="10:10" x14ac:dyDescent="0.25">
      <c r="J228" s="6"/>
    </row>
    <row r="229" spans="10:10" x14ac:dyDescent="0.25">
      <c r="J229" s="6"/>
    </row>
    <row r="230" spans="10:10" x14ac:dyDescent="0.25">
      <c r="J230" s="6"/>
    </row>
    <row r="231" spans="10:10" x14ac:dyDescent="0.25">
      <c r="J231" s="6"/>
    </row>
    <row r="232" spans="10:10" x14ac:dyDescent="0.25">
      <c r="J232" s="6"/>
    </row>
    <row r="233" spans="10:10" x14ac:dyDescent="0.25">
      <c r="J233" s="6"/>
    </row>
    <row r="234" spans="10:10" x14ac:dyDescent="0.25">
      <c r="J234" s="6"/>
    </row>
    <row r="235" spans="10:10" x14ac:dyDescent="0.25">
      <c r="J235" s="6"/>
    </row>
    <row r="236" spans="10:10" x14ac:dyDescent="0.25">
      <c r="J236" s="6"/>
    </row>
    <row r="237" spans="10:10" x14ac:dyDescent="0.25">
      <c r="J237" s="6"/>
    </row>
    <row r="238" spans="10:10" x14ac:dyDescent="0.25">
      <c r="J238" s="6"/>
    </row>
    <row r="239" spans="10:10" x14ac:dyDescent="0.25">
      <c r="J239" s="6"/>
    </row>
    <row r="240" spans="10:10" x14ac:dyDescent="0.25">
      <c r="J240" s="6"/>
    </row>
    <row r="241" spans="10:10" x14ac:dyDescent="0.25">
      <c r="J241" s="6"/>
    </row>
    <row r="242" spans="10:10" x14ac:dyDescent="0.25">
      <c r="J242" s="6"/>
    </row>
    <row r="243" spans="10:10" x14ac:dyDescent="0.25">
      <c r="J243" s="6"/>
    </row>
    <row r="244" spans="10:10" x14ac:dyDescent="0.25">
      <c r="J244" s="6"/>
    </row>
    <row r="245" spans="10:10" x14ac:dyDescent="0.25">
      <c r="J245" s="6"/>
    </row>
    <row r="246" spans="10:10" x14ac:dyDescent="0.25">
      <c r="J246" s="6"/>
    </row>
    <row r="247" spans="10:10" x14ac:dyDescent="0.25">
      <c r="J247" s="6"/>
    </row>
    <row r="248" spans="10:10" x14ac:dyDescent="0.25">
      <c r="J248" s="6"/>
    </row>
    <row r="249" spans="10:10" x14ac:dyDescent="0.25">
      <c r="J249" s="6"/>
    </row>
    <row r="250" spans="10:10" x14ac:dyDescent="0.25">
      <c r="J250" s="6"/>
    </row>
    <row r="251" spans="10:10" x14ac:dyDescent="0.25">
      <c r="J251" s="6"/>
    </row>
    <row r="252" spans="10:10" x14ac:dyDescent="0.25">
      <c r="J252" s="6"/>
    </row>
    <row r="253" spans="10:10" x14ac:dyDescent="0.25">
      <c r="J253" s="6"/>
    </row>
    <row r="254" spans="10:10" x14ac:dyDescent="0.25">
      <c r="J254" s="6"/>
    </row>
    <row r="255" spans="10:10" x14ac:dyDescent="0.25">
      <c r="J255" s="6"/>
    </row>
    <row r="256" spans="10:10" x14ac:dyDescent="0.25">
      <c r="J256" s="6"/>
    </row>
    <row r="257" spans="10:10" x14ac:dyDescent="0.25">
      <c r="J257" s="6"/>
    </row>
    <row r="258" spans="10:10" x14ac:dyDescent="0.25">
      <c r="J258" s="6"/>
    </row>
    <row r="259" spans="10:10" x14ac:dyDescent="0.25">
      <c r="J259" s="6"/>
    </row>
    <row r="260" spans="10:10" x14ac:dyDescent="0.25">
      <c r="J260" s="6"/>
    </row>
    <row r="261" spans="10:10" x14ac:dyDescent="0.25">
      <c r="J261" s="6"/>
    </row>
    <row r="262" spans="10:10" x14ac:dyDescent="0.25">
      <c r="J262" s="6"/>
    </row>
    <row r="263" spans="10:10" x14ac:dyDescent="0.25">
      <c r="J263" s="6"/>
    </row>
    <row r="264" spans="10:10" x14ac:dyDescent="0.25">
      <c r="J264" s="6"/>
    </row>
    <row r="265" spans="10:10" x14ac:dyDescent="0.25">
      <c r="J265" s="6"/>
    </row>
    <row r="266" spans="10:10" x14ac:dyDescent="0.25">
      <c r="J266" s="6"/>
    </row>
    <row r="267" spans="10:10" x14ac:dyDescent="0.25">
      <c r="J267" s="6"/>
    </row>
    <row r="268" spans="10:10" x14ac:dyDescent="0.25">
      <c r="J268" s="6"/>
    </row>
    <row r="269" spans="10:10" x14ac:dyDescent="0.25">
      <c r="J269" s="6"/>
    </row>
    <row r="270" spans="10:10" x14ac:dyDescent="0.25">
      <c r="J270" s="6"/>
    </row>
    <row r="271" spans="10:10" x14ac:dyDescent="0.25">
      <c r="J271" s="6"/>
    </row>
    <row r="272" spans="10:10" x14ac:dyDescent="0.25">
      <c r="J272" s="6"/>
    </row>
    <row r="273" spans="10:10" x14ac:dyDescent="0.25">
      <c r="J273" s="6"/>
    </row>
    <row r="274" spans="10:10" x14ac:dyDescent="0.25">
      <c r="J274" s="6"/>
    </row>
    <row r="275" spans="10:10" x14ac:dyDescent="0.25">
      <c r="J275" s="6"/>
    </row>
    <row r="276" spans="10:10" x14ac:dyDescent="0.25">
      <c r="J276" s="6"/>
    </row>
    <row r="277" spans="10:10" x14ac:dyDescent="0.25">
      <c r="J277" s="6"/>
    </row>
    <row r="278" spans="10:10" x14ac:dyDescent="0.25">
      <c r="J278" s="6"/>
    </row>
    <row r="279" spans="10:10" x14ac:dyDescent="0.25">
      <c r="J279" s="6"/>
    </row>
    <row r="280" spans="10:10" x14ac:dyDescent="0.25">
      <c r="J280" s="6"/>
    </row>
    <row r="281" spans="10:10" x14ac:dyDescent="0.25">
      <c r="J281" s="6"/>
    </row>
    <row r="282" spans="10:10" x14ac:dyDescent="0.25">
      <c r="J282" s="6"/>
    </row>
    <row r="283" spans="10:10" x14ac:dyDescent="0.25">
      <c r="J283" s="6"/>
    </row>
    <row r="284" spans="10:10" x14ac:dyDescent="0.25">
      <c r="J284" s="6"/>
    </row>
    <row r="285" spans="10:10" x14ac:dyDescent="0.25">
      <c r="J285" s="6"/>
    </row>
    <row r="286" spans="10:10" x14ac:dyDescent="0.25">
      <c r="J286" s="6"/>
    </row>
    <row r="287" spans="10:10" x14ac:dyDescent="0.25">
      <c r="J287" s="6"/>
    </row>
    <row r="288" spans="10:10" x14ac:dyDescent="0.25">
      <c r="J288" s="6"/>
    </row>
    <row r="289" spans="10:10" x14ac:dyDescent="0.25">
      <c r="J289" s="6"/>
    </row>
    <row r="290" spans="10:10" x14ac:dyDescent="0.25">
      <c r="J290" s="6"/>
    </row>
    <row r="291" spans="10:10" x14ac:dyDescent="0.25">
      <c r="J291" s="6"/>
    </row>
    <row r="292" spans="10:10" x14ac:dyDescent="0.25">
      <c r="J292" s="6"/>
    </row>
    <row r="293" spans="10:10" x14ac:dyDescent="0.25">
      <c r="J293" s="6"/>
    </row>
    <row r="294" spans="10:10" x14ac:dyDescent="0.25">
      <c r="J294" s="6"/>
    </row>
    <row r="295" spans="10:10" x14ac:dyDescent="0.25">
      <c r="J295" s="6"/>
    </row>
    <row r="296" spans="10:10" x14ac:dyDescent="0.25">
      <c r="J296" s="6"/>
    </row>
    <row r="297" spans="10:10" x14ac:dyDescent="0.25">
      <c r="J297" s="6"/>
    </row>
    <row r="298" spans="10:10" x14ac:dyDescent="0.25">
      <c r="J298" s="6"/>
    </row>
    <row r="299" spans="10:10" x14ac:dyDescent="0.25">
      <c r="J299" s="6"/>
    </row>
    <row r="300" spans="10:10" x14ac:dyDescent="0.25">
      <c r="J300" s="6"/>
    </row>
    <row r="301" spans="10:10" x14ac:dyDescent="0.25">
      <c r="J301" s="6"/>
    </row>
    <row r="302" spans="10:10" x14ac:dyDescent="0.25">
      <c r="J302" s="6"/>
    </row>
    <row r="303" spans="10:10" x14ac:dyDescent="0.25">
      <c r="J303" s="6"/>
    </row>
    <row r="304" spans="10:10" x14ac:dyDescent="0.25">
      <c r="J304" s="6"/>
    </row>
    <row r="305" spans="10:10" x14ac:dyDescent="0.25">
      <c r="J305" s="6"/>
    </row>
    <row r="306" spans="10:10" x14ac:dyDescent="0.25">
      <c r="J306" s="6"/>
    </row>
    <row r="307" spans="10:10" x14ac:dyDescent="0.25">
      <c r="J307" s="6"/>
    </row>
    <row r="308" spans="10:10" x14ac:dyDescent="0.25">
      <c r="J308" s="6"/>
    </row>
    <row r="309" spans="10:10" x14ac:dyDescent="0.25">
      <c r="J309" s="6"/>
    </row>
    <row r="310" spans="10:10" x14ac:dyDescent="0.25">
      <c r="J310" s="6"/>
    </row>
    <row r="311" spans="10:10" x14ac:dyDescent="0.25">
      <c r="J311" s="6"/>
    </row>
    <row r="312" spans="10:10" x14ac:dyDescent="0.25">
      <c r="J312" s="6"/>
    </row>
    <row r="313" spans="10:10" x14ac:dyDescent="0.25">
      <c r="J313" s="6"/>
    </row>
    <row r="314" spans="10:10" x14ac:dyDescent="0.25">
      <c r="J314" s="6"/>
    </row>
    <row r="315" spans="10:10" x14ac:dyDescent="0.25">
      <c r="J315" s="6"/>
    </row>
    <row r="316" spans="10:10" x14ac:dyDescent="0.25">
      <c r="J316" s="6"/>
    </row>
    <row r="317" spans="10:10" x14ac:dyDescent="0.25">
      <c r="J317" s="6"/>
    </row>
    <row r="318" spans="10:10" x14ac:dyDescent="0.25">
      <c r="J318" s="6"/>
    </row>
    <row r="319" spans="10:10" x14ac:dyDescent="0.25">
      <c r="J319" s="6"/>
    </row>
    <row r="320" spans="10:10" x14ac:dyDescent="0.25">
      <c r="J320" s="6"/>
    </row>
    <row r="321" spans="10:10" x14ac:dyDescent="0.25">
      <c r="J321" s="6"/>
    </row>
    <row r="322" spans="10:10" x14ac:dyDescent="0.25">
      <c r="J322" s="6"/>
    </row>
    <row r="323" spans="10:10" x14ac:dyDescent="0.25">
      <c r="J323" s="6"/>
    </row>
    <row r="324" spans="10:10" x14ac:dyDescent="0.25">
      <c r="J324" s="6"/>
    </row>
    <row r="325" spans="10:10" x14ac:dyDescent="0.25">
      <c r="J325" s="6"/>
    </row>
    <row r="326" spans="10:10" x14ac:dyDescent="0.25">
      <c r="J326" s="6"/>
    </row>
    <row r="327" spans="10:10" x14ac:dyDescent="0.25">
      <c r="J327" s="6"/>
    </row>
    <row r="328" spans="10:10" x14ac:dyDescent="0.25">
      <c r="J328" s="6"/>
    </row>
    <row r="329" spans="10:10" x14ac:dyDescent="0.25">
      <c r="J329" s="6"/>
    </row>
    <row r="330" spans="10:10" x14ac:dyDescent="0.25">
      <c r="J330" s="6"/>
    </row>
    <row r="331" spans="10:10" x14ac:dyDescent="0.25">
      <c r="J331" s="6"/>
    </row>
    <row r="332" spans="10:10" x14ac:dyDescent="0.25">
      <c r="J332" s="6"/>
    </row>
    <row r="333" spans="10:10" x14ac:dyDescent="0.25">
      <c r="J333" s="6"/>
    </row>
    <row r="334" spans="10:10" x14ac:dyDescent="0.25">
      <c r="J334" s="6"/>
    </row>
    <row r="335" spans="10:10" x14ac:dyDescent="0.25">
      <c r="J335" s="6"/>
    </row>
    <row r="336" spans="10:10" x14ac:dyDescent="0.25">
      <c r="J336" s="6"/>
    </row>
    <row r="337" spans="10:10" x14ac:dyDescent="0.25">
      <c r="J337" s="6"/>
    </row>
    <row r="338" spans="10:10" x14ac:dyDescent="0.25">
      <c r="J338" s="6"/>
    </row>
    <row r="339" spans="10:10" x14ac:dyDescent="0.25">
      <c r="J339" s="6"/>
    </row>
    <row r="340" spans="10:10" x14ac:dyDescent="0.25">
      <c r="J340" s="6"/>
    </row>
    <row r="341" spans="10:10" x14ac:dyDescent="0.25">
      <c r="J341" s="6"/>
    </row>
    <row r="342" spans="10:10" x14ac:dyDescent="0.25">
      <c r="J342" s="6"/>
    </row>
    <row r="343" spans="10:10" x14ac:dyDescent="0.25">
      <c r="J343" s="6"/>
    </row>
    <row r="344" spans="10:10" x14ac:dyDescent="0.25">
      <c r="J344" s="6"/>
    </row>
    <row r="345" spans="10:10" x14ac:dyDescent="0.25">
      <c r="J345" s="6"/>
    </row>
    <row r="346" spans="10:10" x14ac:dyDescent="0.25">
      <c r="J346" s="6"/>
    </row>
    <row r="347" spans="10:10" x14ac:dyDescent="0.25">
      <c r="J347" s="6"/>
    </row>
    <row r="348" spans="10:10" x14ac:dyDescent="0.25">
      <c r="J348" s="6"/>
    </row>
    <row r="349" spans="10:10" x14ac:dyDescent="0.25">
      <c r="J349" s="6"/>
    </row>
    <row r="350" spans="10:10" x14ac:dyDescent="0.25">
      <c r="J350" s="6"/>
    </row>
    <row r="351" spans="10:10" x14ac:dyDescent="0.25">
      <c r="J351" s="6"/>
    </row>
    <row r="352" spans="10:10" x14ac:dyDescent="0.25">
      <c r="J352" s="6"/>
    </row>
    <row r="353" spans="10:10" x14ac:dyDescent="0.25">
      <c r="J353" s="6"/>
    </row>
    <row r="354" spans="10:10" x14ac:dyDescent="0.25">
      <c r="J354" s="6"/>
    </row>
    <row r="355" spans="10:10" x14ac:dyDescent="0.25">
      <c r="J355" s="6"/>
    </row>
    <row r="356" spans="10:10" x14ac:dyDescent="0.25">
      <c r="J356" s="6"/>
    </row>
    <row r="357" spans="10:10" x14ac:dyDescent="0.25">
      <c r="J357" s="6"/>
    </row>
    <row r="358" spans="10:10" x14ac:dyDescent="0.25">
      <c r="J358" s="6"/>
    </row>
    <row r="359" spans="10:10" x14ac:dyDescent="0.25">
      <c r="J359" s="6"/>
    </row>
    <row r="360" spans="10:10" x14ac:dyDescent="0.25">
      <c r="J360" s="6"/>
    </row>
    <row r="361" spans="10:10" x14ac:dyDescent="0.25">
      <c r="J361" s="6"/>
    </row>
    <row r="362" spans="10:10" x14ac:dyDescent="0.25">
      <c r="J362" s="6"/>
    </row>
    <row r="363" spans="10:10" x14ac:dyDescent="0.25">
      <c r="J363" s="6"/>
    </row>
    <row r="364" spans="10:10" x14ac:dyDescent="0.25">
      <c r="J364" s="6"/>
    </row>
    <row r="365" spans="10:10" x14ac:dyDescent="0.25">
      <c r="J365" s="6"/>
    </row>
    <row r="366" spans="10:10" x14ac:dyDescent="0.25">
      <c r="J366" s="6"/>
    </row>
    <row r="367" spans="10:10" x14ac:dyDescent="0.25">
      <c r="J367" s="6"/>
    </row>
    <row r="368" spans="10:10" x14ac:dyDescent="0.25">
      <c r="J368" s="6"/>
    </row>
    <row r="369" spans="10:10" x14ac:dyDescent="0.25">
      <c r="J369" s="6"/>
    </row>
    <row r="370" spans="10:10" x14ac:dyDescent="0.25">
      <c r="J370" s="6"/>
    </row>
    <row r="371" spans="10:10" x14ac:dyDescent="0.25">
      <c r="J371" s="6"/>
    </row>
    <row r="372" spans="10:10" x14ac:dyDescent="0.25">
      <c r="J372" s="6"/>
    </row>
    <row r="373" spans="10:10" x14ac:dyDescent="0.25">
      <c r="J373" s="6"/>
    </row>
    <row r="374" spans="10:10" x14ac:dyDescent="0.25">
      <c r="J374" s="6"/>
    </row>
    <row r="375" spans="10:10" x14ac:dyDescent="0.25">
      <c r="J375" s="6"/>
    </row>
    <row r="376" spans="10:10" x14ac:dyDescent="0.25">
      <c r="J376" s="6"/>
    </row>
    <row r="377" spans="10:10" x14ac:dyDescent="0.25">
      <c r="J377" s="6"/>
    </row>
    <row r="378" spans="10:10" x14ac:dyDescent="0.25">
      <c r="J378" s="6"/>
    </row>
    <row r="379" spans="10:10" x14ac:dyDescent="0.25">
      <c r="J379" s="6"/>
    </row>
    <row r="380" spans="10:10" x14ac:dyDescent="0.25">
      <c r="J380" s="6"/>
    </row>
    <row r="381" spans="10:10" x14ac:dyDescent="0.25">
      <c r="J381" s="6"/>
    </row>
    <row r="382" spans="10:10" x14ac:dyDescent="0.25">
      <c r="J382" s="6"/>
    </row>
    <row r="383" spans="10:10" x14ac:dyDescent="0.25">
      <c r="J383" s="6"/>
    </row>
    <row r="384" spans="10:10" x14ac:dyDescent="0.25">
      <c r="J384" s="6"/>
    </row>
    <row r="385" spans="10:10" x14ac:dyDescent="0.25">
      <c r="J385" s="6"/>
    </row>
    <row r="386" spans="10:10" x14ac:dyDescent="0.25">
      <c r="J386" s="6"/>
    </row>
    <row r="387" spans="10:10" x14ac:dyDescent="0.25">
      <c r="J387" s="6"/>
    </row>
    <row r="388" spans="10:10" x14ac:dyDescent="0.25">
      <c r="J388" s="6"/>
    </row>
    <row r="389" spans="10:10" x14ac:dyDescent="0.25">
      <c r="J389" s="6"/>
    </row>
    <row r="390" spans="10:10" x14ac:dyDescent="0.25">
      <c r="J390" s="6"/>
    </row>
    <row r="391" spans="10:10" x14ac:dyDescent="0.25">
      <c r="J391" s="6"/>
    </row>
    <row r="392" spans="10:10" x14ac:dyDescent="0.25">
      <c r="J392" s="6"/>
    </row>
    <row r="393" spans="10:10" x14ac:dyDescent="0.25">
      <c r="J393" s="6"/>
    </row>
    <row r="394" spans="10:10" x14ac:dyDescent="0.25">
      <c r="J394" s="6"/>
    </row>
    <row r="395" spans="10:10" x14ac:dyDescent="0.25">
      <c r="J395" s="6"/>
    </row>
    <row r="396" spans="10:10" x14ac:dyDescent="0.25">
      <c r="J396" s="6"/>
    </row>
    <row r="397" spans="10:10" x14ac:dyDescent="0.25">
      <c r="J397" s="6"/>
    </row>
    <row r="398" spans="10:10" x14ac:dyDescent="0.25">
      <c r="J398" s="6"/>
    </row>
    <row r="399" spans="10:10" x14ac:dyDescent="0.25">
      <c r="J399" s="6"/>
    </row>
    <row r="400" spans="10:10" x14ac:dyDescent="0.25">
      <c r="J400" s="6"/>
    </row>
    <row r="401" spans="10:10" x14ac:dyDescent="0.25">
      <c r="J401" s="6"/>
    </row>
    <row r="402" spans="10:10" x14ac:dyDescent="0.25">
      <c r="J402" s="6"/>
    </row>
    <row r="403" spans="10:10" x14ac:dyDescent="0.25">
      <c r="J403" s="6"/>
    </row>
    <row r="404" spans="10:10" x14ac:dyDescent="0.25">
      <c r="J404" s="6"/>
    </row>
    <row r="405" spans="10:10" x14ac:dyDescent="0.25">
      <c r="J405" s="6"/>
    </row>
    <row r="406" spans="10:10" x14ac:dyDescent="0.25">
      <c r="J406" s="6"/>
    </row>
    <row r="407" spans="10:10" x14ac:dyDescent="0.25">
      <c r="J407" s="6"/>
    </row>
    <row r="408" spans="10:10" x14ac:dyDescent="0.25">
      <c r="J408" s="6"/>
    </row>
    <row r="409" spans="10:10" x14ac:dyDescent="0.25">
      <c r="J409" s="6"/>
    </row>
    <row r="410" spans="10:10" x14ac:dyDescent="0.25">
      <c r="J410" s="6"/>
    </row>
    <row r="411" spans="10:10" x14ac:dyDescent="0.25">
      <c r="J411" s="6"/>
    </row>
    <row r="412" spans="10:10" x14ac:dyDescent="0.25">
      <c r="J412" s="6"/>
    </row>
    <row r="413" spans="10:10" x14ac:dyDescent="0.25">
      <c r="J413" s="6"/>
    </row>
    <row r="414" spans="10:10" x14ac:dyDescent="0.25">
      <c r="J414" s="6"/>
    </row>
    <row r="415" spans="10:10" x14ac:dyDescent="0.25">
      <c r="J415" s="6"/>
    </row>
    <row r="416" spans="10:10" x14ac:dyDescent="0.25">
      <c r="J416" s="6"/>
    </row>
    <row r="417" spans="10:10" x14ac:dyDescent="0.25">
      <c r="J417" s="6"/>
    </row>
    <row r="418" spans="10:10" x14ac:dyDescent="0.25">
      <c r="J418" s="6"/>
    </row>
    <row r="419" spans="10:10" x14ac:dyDescent="0.25">
      <c r="J419" s="6"/>
    </row>
    <row r="420" spans="10:10" x14ac:dyDescent="0.25">
      <c r="J420" s="6"/>
    </row>
    <row r="421" spans="10:10" x14ac:dyDescent="0.25">
      <c r="J421" s="6"/>
    </row>
    <row r="422" spans="10:10" x14ac:dyDescent="0.25">
      <c r="J422" s="6"/>
    </row>
    <row r="423" spans="10:10" x14ac:dyDescent="0.25">
      <c r="J423" s="6"/>
    </row>
    <row r="424" spans="10:10" x14ac:dyDescent="0.25">
      <c r="J424" s="6"/>
    </row>
    <row r="425" spans="10:10" x14ac:dyDescent="0.25">
      <c r="J425" s="6"/>
    </row>
    <row r="426" spans="10:10" x14ac:dyDescent="0.25">
      <c r="J426" s="6"/>
    </row>
    <row r="427" spans="10:10" x14ac:dyDescent="0.25">
      <c r="J427" s="6"/>
    </row>
    <row r="428" spans="10:10" x14ac:dyDescent="0.25">
      <c r="J428" s="6"/>
    </row>
    <row r="429" spans="10:10" x14ac:dyDescent="0.25">
      <c r="J429" s="6"/>
    </row>
    <row r="430" spans="10:10" x14ac:dyDescent="0.25">
      <c r="J430" s="6"/>
    </row>
    <row r="431" spans="10:10" x14ac:dyDescent="0.25">
      <c r="J431" s="6"/>
    </row>
    <row r="432" spans="10:10" x14ac:dyDescent="0.25">
      <c r="J432" s="6"/>
    </row>
    <row r="433" spans="10:10" x14ac:dyDescent="0.25">
      <c r="J433" s="6"/>
    </row>
    <row r="434" spans="10:10" x14ac:dyDescent="0.25">
      <c r="J434" s="6"/>
    </row>
    <row r="435" spans="10:10" x14ac:dyDescent="0.25">
      <c r="J435" s="6"/>
    </row>
    <row r="436" spans="10:10" x14ac:dyDescent="0.25">
      <c r="J436" s="6"/>
    </row>
    <row r="437" spans="10:10" x14ac:dyDescent="0.25">
      <c r="J437" s="6"/>
    </row>
    <row r="438" spans="10:10" x14ac:dyDescent="0.25">
      <c r="J438" s="6"/>
    </row>
    <row r="439" spans="10:10" x14ac:dyDescent="0.25">
      <c r="J439" s="6"/>
    </row>
    <row r="440" spans="10:10" x14ac:dyDescent="0.25">
      <c r="J440" s="6"/>
    </row>
    <row r="441" spans="10:10" x14ac:dyDescent="0.25">
      <c r="J441" s="6"/>
    </row>
    <row r="442" spans="10:10" x14ac:dyDescent="0.25">
      <c r="J442" s="6"/>
    </row>
    <row r="443" spans="10:10" x14ac:dyDescent="0.25">
      <c r="J443" s="6"/>
    </row>
    <row r="444" spans="10:10" x14ac:dyDescent="0.25">
      <c r="J444" s="6"/>
    </row>
    <row r="445" spans="10:10" x14ac:dyDescent="0.25">
      <c r="J445" s="6"/>
    </row>
    <row r="446" spans="10:10" x14ac:dyDescent="0.25">
      <c r="J446" s="6"/>
    </row>
    <row r="447" spans="10:10" x14ac:dyDescent="0.25">
      <c r="J447" s="6"/>
    </row>
    <row r="448" spans="10:10" x14ac:dyDescent="0.25">
      <c r="J448" s="6"/>
    </row>
    <row r="449" spans="10:10" x14ac:dyDescent="0.25">
      <c r="J449" s="6"/>
    </row>
    <row r="450" spans="10:10" x14ac:dyDescent="0.25">
      <c r="J450" s="6"/>
    </row>
    <row r="451" spans="10:10" x14ac:dyDescent="0.25">
      <c r="J451" s="6"/>
    </row>
    <row r="452" spans="10:10" x14ac:dyDescent="0.25">
      <c r="J452" s="6"/>
    </row>
    <row r="453" spans="10:10" x14ac:dyDescent="0.25">
      <c r="J453" s="6"/>
    </row>
    <row r="454" spans="10:10" x14ac:dyDescent="0.25">
      <c r="J454" s="6"/>
    </row>
    <row r="455" spans="10:10" x14ac:dyDescent="0.25">
      <c r="J455" s="6"/>
    </row>
    <row r="456" spans="10:10" x14ac:dyDescent="0.25">
      <c r="J456" s="6"/>
    </row>
    <row r="457" spans="10:10" x14ac:dyDescent="0.25">
      <c r="J457" s="6"/>
    </row>
    <row r="458" spans="10:10" x14ac:dyDescent="0.25">
      <c r="J458" s="6"/>
    </row>
    <row r="459" spans="10:10" x14ac:dyDescent="0.25">
      <c r="J459" s="6"/>
    </row>
    <row r="460" spans="10:10" x14ac:dyDescent="0.25">
      <c r="J460" s="6"/>
    </row>
    <row r="461" spans="10:10" x14ac:dyDescent="0.25">
      <c r="J461" s="6"/>
    </row>
    <row r="462" spans="10:10" x14ac:dyDescent="0.25">
      <c r="J462" s="6"/>
    </row>
    <row r="463" spans="10:10" x14ac:dyDescent="0.25">
      <c r="J463" s="6"/>
    </row>
    <row r="464" spans="10:10" x14ac:dyDescent="0.25">
      <c r="J464" s="6"/>
    </row>
    <row r="465" spans="10:10" x14ac:dyDescent="0.25">
      <c r="J465" s="6"/>
    </row>
    <row r="466" spans="10:10" x14ac:dyDescent="0.25">
      <c r="J466" s="6"/>
    </row>
    <row r="467" spans="10:10" x14ac:dyDescent="0.25">
      <c r="J467" s="6"/>
    </row>
    <row r="468" spans="10:10" x14ac:dyDescent="0.25">
      <c r="J468" s="6"/>
    </row>
    <row r="469" spans="10:10" x14ac:dyDescent="0.25">
      <c r="J469" s="6"/>
    </row>
    <row r="470" spans="10:10" x14ac:dyDescent="0.25">
      <c r="J470" s="6"/>
    </row>
    <row r="471" spans="10:10" x14ac:dyDescent="0.25">
      <c r="J471" s="6"/>
    </row>
    <row r="472" spans="10:10" x14ac:dyDescent="0.25">
      <c r="J472" s="6"/>
    </row>
    <row r="473" spans="10:10" x14ac:dyDescent="0.25">
      <c r="J473" s="6"/>
    </row>
    <row r="474" spans="10:10" x14ac:dyDescent="0.25">
      <c r="J474" s="6"/>
    </row>
    <row r="475" spans="10:10" x14ac:dyDescent="0.25">
      <c r="J475" s="6"/>
    </row>
    <row r="476" spans="10:10" x14ac:dyDescent="0.25">
      <c r="J476" s="6"/>
    </row>
    <row r="477" spans="10:10" x14ac:dyDescent="0.25">
      <c r="J477" s="6"/>
    </row>
    <row r="478" spans="10:10" x14ac:dyDescent="0.25">
      <c r="J478" s="6"/>
    </row>
    <row r="479" spans="10:10" x14ac:dyDescent="0.25">
      <c r="J479" s="6"/>
    </row>
    <row r="480" spans="10:10" x14ac:dyDescent="0.25">
      <c r="J480" s="6"/>
    </row>
    <row r="481" spans="10:10" x14ac:dyDescent="0.25">
      <c r="J481" s="6"/>
    </row>
    <row r="482" spans="10:10" x14ac:dyDescent="0.25">
      <c r="J482" s="6"/>
    </row>
    <row r="483" spans="10:10" x14ac:dyDescent="0.25">
      <c r="J483" s="6"/>
    </row>
    <row r="484" spans="10:10" x14ac:dyDescent="0.25">
      <c r="J484" s="6"/>
    </row>
    <row r="485" spans="10:10" x14ac:dyDescent="0.25">
      <c r="J485" s="6"/>
    </row>
    <row r="486" spans="10:10" x14ac:dyDescent="0.25">
      <c r="J486" s="6"/>
    </row>
    <row r="487" spans="10:10" x14ac:dyDescent="0.25">
      <c r="J487" s="6"/>
    </row>
    <row r="488" spans="10:10" x14ac:dyDescent="0.25">
      <c r="J488" s="6"/>
    </row>
    <row r="489" spans="10:10" x14ac:dyDescent="0.25">
      <c r="J489" s="6"/>
    </row>
    <row r="490" spans="10:10" x14ac:dyDescent="0.25">
      <c r="J490" s="6"/>
    </row>
    <row r="491" spans="10:10" x14ac:dyDescent="0.25">
      <c r="J491" s="6"/>
    </row>
    <row r="492" spans="10:10" x14ac:dyDescent="0.25">
      <c r="J492" s="6"/>
    </row>
    <row r="493" spans="10:10" x14ac:dyDescent="0.25">
      <c r="J493" s="6"/>
    </row>
    <row r="494" spans="10:10" x14ac:dyDescent="0.25">
      <c r="J494" s="6"/>
    </row>
    <row r="495" spans="10:10" x14ac:dyDescent="0.25">
      <c r="J495" s="6"/>
    </row>
    <row r="496" spans="10:10" x14ac:dyDescent="0.25">
      <c r="J496" s="6"/>
    </row>
    <row r="497" spans="10:10" x14ac:dyDescent="0.25">
      <c r="J497" s="6"/>
    </row>
    <row r="498" spans="10:10" x14ac:dyDescent="0.25">
      <c r="J498" s="6"/>
    </row>
    <row r="499" spans="10:10" x14ac:dyDescent="0.25">
      <c r="J499" s="6"/>
    </row>
    <row r="500" spans="10:10" x14ac:dyDescent="0.25">
      <c r="J500" s="6"/>
    </row>
    <row r="501" spans="10:10" x14ac:dyDescent="0.25">
      <c r="J501" s="6"/>
    </row>
    <row r="502" spans="10:10" x14ac:dyDescent="0.25">
      <c r="J502" s="6"/>
    </row>
    <row r="503" spans="10:10" x14ac:dyDescent="0.25">
      <c r="J503" s="6"/>
    </row>
    <row r="504" spans="10:10" x14ac:dyDescent="0.25">
      <c r="J504" s="6"/>
    </row>
    <row r="505" spans="10:10" x14ac:dyDescent="0.25">
      <c r="J505" s="6"/>
    </row>
    <row r="506" spans="10:10" x14ac:dyDescent="0.25">
      <c r="J506" s="6"/>
    </row>
    <row r="507" spans="10:10" x14ac:dyDescent="0.25">
      <c r="J507" s="6"/>
    </row>
    <row r="508" spans="10:10" x14ac:dyDescent="0.25">
      <c r="J508" s="6"/>
    </row>
    <row r="509" spans="10:10" x14ac:dyDescent="0.25">
      <c r="J509" s="6"/>
    </row>
    <row r="510" spans="10:10" x14ac:dyDescent="0.25">
      <c r="J510" s="6"/>
    </row>
    <row r="511" spans="10:10" x14ac:dyDescent="0.25">
      <c r="J511" s="6"/>
    </row>
    <row r="512" spans="10:10" x14ac:dyDescent="0.25">
      <c r="J512" s="6"/>
    </row>
    <row r="513" spans="10:10" x14ac:dyDescent="0.25">
      <c r="J513" s="6"/>
    </row>
    <row r="514" spans="10:10" x14ac:dyDescent="0.25">
      <c r="J514" s="6"/>
    </row>
    <row r="515" spans="10:10" x14ac:dyDescent="0.25">
      <c r="J515" s="6"/>
    </row>
    <row r="516" spans="10:10" x14ac:dyDescent="0.25">
      <c r="J516" s="6"/>
    </row>
    <row r="517" spans="10:10" x14ac:dyDescent="0.25">
      <c r="J517" s="6"/>
    </row>
    <row r="518" spans="10:10" x14ac:dyDescent="0.25">
      <c r="J518" s="6"/>
    </row>
    <row r="519" spans="10:10" x14ac:dyDescent="0.25">
      <c r="J519" s="6"/>
    </row>
    <row r="520" spans="10:10" x14ac:dyDescent="0.25">
      <c r="J520" s="6"/>
    </row>
    <row r="521" spans="10:10" x14ac:dyDescent="0.25">
      <c r="J521" s="6"/>
    </row>
    <row r="522" spans="10:10" x14ac:dyDescent="0.25">
      <c r="J522" s="6"/>
    </row>
    <row r="523" spans="10:10" x14ac:dyDescent="0.25">
      <c r="J523" s="6"/>
    </row>
    <row r="524" spans="10:10" x14ac:dyDescent="0.25">
      <c r="J524" s="6"/>
    </row>
    <row r="525" spans="10:10" x14ac:dyDescent="0.25">
      <c r="J525" s="6"/>
    </row>
    <row r="526" spans="10:10" x14ac:dyDescent="0.25">
      <c r="J526" s="6"/>
    </row>
    <row r="527" spans="10:10" x14ac:dyDescent="0.25">
      <c r="J527" s="6"/>
    </row>
    <row r="528" spans="10:10" x14ac:dyDescent="0.25">
      <c r="J528" s="6"/>
    </row>
    <row r="529" spans="10:10" x14ac:dyDescent="0.25">
      <c r="J529" s="6"/>
    </row>
    <row r="530" spans="10:10" x14ac:dyDescent="0.25">
      <c r="J530" s="6"/>
    </row>
    <row r="531" spans="10:10" x14ac:dyDescent="0.25">
      <c r="J531" s="6"/>
    </row>
    <row r="532" spans="10:10" x14ac:dyDescent="0.25">
      <c r="J532" s="6"/>
    </row>
    <row r="533" spans="10:10" x14ac:dyDescent="0.25">
      <c r="J533" s="6"/>
    </row>
    <row r="534" spans="10:10" x14ac:dyDescent="0.25">
      <c r="J534" s="6"/>
    </row>
    <row r="535" spans="10:10" x14ac:dyDescent="0.25">
      <c r="J535" s="6"/>
    </row>
    <row r="536" spans="10:10" x14ac:dyDescent="0.25">
      <c r="J536" s="6"/>
    </row>
    <row r="537" spans="10:10" x14ac:dyDescent="0.25">
      <c r="J537" s="6"/>
    </row>
    <row r="538" spans="10:10" x14ac:dyDescent="0.25">
      <c r="J538" s="6"/>
    </row>
    <row r="539" spans="10:10" x14ac:dyDescent="0.25">
      <c r="J539" s="6"/>
    </row>
    <row r="540" spans="10:10" x14ac:dyDescent="0.25">
      <c r="J540" s="6"/>
    </row>
    <row r="541" spans="10:10" x14ac:dyDescent="0.25">
      <c r="J541" s="6"/>
    </row>
    <row r="542" spans="10:10" x14ac:dyDescent="0.25">
      <c r="J542" s="6"/>
    </row>
    <row r="543" spans="10:10" x14ac:dyDescent="0.25">
      <c r="J543" s="6"/>
    </row>
    <row r="544" spans="10:10" x14ac:dyDescent="0.25">
      <c r="J544" s="6"/>
    </row>
    <row r="545" spans="10:10" x14ac:dyDescent="0.25">
      <c r="J545" s="6"/>
    </row>
    <row r="546" spans="10:10" x14ac:dyDescent="0.25">
      <c r="J546" s="6"/>
    </row>
    <row r="547" spans="10:10" x14ac:dyDescent="0.25">
      <c r="J547" s="6"/>
    </row>
    <row r="548" spans="10:10" x14ac:dyDescent="0.25">
      <c r="J548" s="6"/>
    </row>
    <row r="549" spans="10:10" x14ac:dyDescent="0.25">
      <c r="J549" s="6"/>
    </row>
    <row r="550" spans="10:10" x14ac:dyDescent="0.25">
      <c r="J550" s="6"/>
    </row>
    <row r="551" spans="10:10" x14ac:dyDescent="0.25">
      <c r="J551" s="6"/>
    </row>
    <row r="552" spans="10:10" x14ac:dyDescent="0.25">
      <c r="J552" s="6"/>
    </row>
    <row r="553" spans="10:10" x14ac:dyDescent="0.25">
      <c r="J553" s="6"/>
    </row>
    <row r="554" spans="10:10" x14ac:dyDescent="0.25">
      <c r="J554" s="6"/>
    </row>
    <row r="555" spans="10:10" x14ac:dyDescent="0.25">
      <c r="J555" s="6"/>
    </row>
    <row r="556" spans="10:10" x14ac:dyDescent="0.25">
      <c r="J556" s="6"/>
    </row>
    <row r="557" spans="10:10" x14ac:dyDescent="0.25">
      <c r="J557" s="6"/>
    </row>
    <row r="558" spans="10:10" x14ac:dyDescent="0.25">
      <c r="J558" s="6"/>
    </row>
    <row r="559" spans="10:10" x14ac:dyDescent="0.25">
      <c r="J559" s="6"/>
    </row>
    <row r="560" spans="10:10" x14ac:dyDescent="0.25">
      <c r="J560" s="6"/>
    </row>
    <row r="561" spans="10:10" x14ac:dyDescent="0.25">
      <c r="J561" s="6"/>
    </row>
    <row r="562" spans="10:10" x14ac:dyDescent="0.25">
      <c r="J562" s="6"/>
    </row>
    <row r="563" spans="10:10" x14ac:dyDescent="0.25">
      <c r="J563" s="6"/>
    </row>
    <row r="564" spans="10:10" x14ac:dyDescent="0.25">
      <c r="J564" s="6"/>
    </row>
    <row r="565" spans="10:10" x14ac:dyDescent="0.25">
      <c r="J565" s="6"/>
    </row>
    <row r="566" spans="10:10" x14ac:dyDescent="0.25">
      <c r="J566" s="6"/>
    </row>
    <row r="567" spans="10:10" x14ac:dyDescent="0.25">
      <c r="J567" s="6"/>
    </row>
    <row r="568" spans="10:10" x14ac:dyDescent="0.25">
      <c r="J568" s="6"/>
    </row>
    <row r="569" spans="10:10" x14ac:dyDescent="0.25">
      <c r="J569" s="6"/>
    </row>
    <row r="570" spans="10:10" x14ac:dyDescent="0.25">
      <c r="J570" s="6"/>
    </row>
    <row r="571" spans="10:10" x14ac:dyDescent="0.25">
      <c r="J571" s="6"/>
    </row>
    <row r="572" spans="10:10" x14ac:dyDescent="0.25">
      <c r="J572" s="6"/>
    </row>
    <row r="573" spans="10:10" x14ac:dyDescent="0.25">
      <c r="J573" s="6"/>
    </row>
    <row r="574" spans="10:10" x14ac:dyDescent="0.25">
      <c r="J574" s="6"/>
    </row>
    <row r="575" spans="10:10" x14ac:dyDescent="0.25">
      <c r="J575" s="6"/>
    </row>
    <row r="576" spans="10:10" x14ac:dyDescent="0.25">
      <c r="J576" s="6"/>
    </row>
    <row r="577" spans="10:10" x14ac:dyDescent="0.25">
      <c r="J577" s="6"/>
    </row>
    <row r="578" spans="10:10" x14ac:dyDescent="0.25">
      <c r="J578" s="6"/>
    </row>
    <row r="579" spans="10:10" x14ac:dyDescent="0.25">
      <c r="J579" s="6"/>
    </row>
    <row r="580" spans="10:10" x14ac:dyDescent="0.25">
      <c r="J580" s="6"/>
    </row>
    <row r="581" spans="10:10" x14ac:dyDescent="0.25">
      <c r="J581" s="6"/>
    </row>
    <row r="582" spans="10:10" x14ac:dyDescent="0.25">
      <c r="J582" s="6"/>
    </row>
    <row r="583" spans="10:10" x14ac:dyDescent="0.25">
      <c r="J583" s="6"/>
    </row>
    <row r="584" spans="10:10" x14ac:dyDescent="0.25">
      <c r="J584" s="6"/>
    </row>
    <row r="585" spans="10:10" x14ac:dyDescent="0.25">
      <c r="J585" s="6"/>
    </row>
    <row r="586" spans="10:10" x14ac:dyDescent="0.25">
      <c r="J586" s="6"/>
    </row>
    <row r="587" spans="10:10" x14ac:dyDescent="0.25">
      <c r="J587" s="6"/>
    </row>
    <row r="588" spans="10:10" x14ac:dyDescent="0.25">
      <c r="J588" s="6"/>
    </row>
    <row r="589" spans="10:10" x14ac:dyDescent="0.25">
      <c r="J589" s="6"/>
    </row>
    <row r="590" spans="10:10" x14ac:dyDescent="0.25">
      <c r="J590" s="6"/>
    </row>
    <row r="591" spans="10:10" x14ac:dyDescent="0.25">
      <c r="J591" s="6"/>
    </row>
    <row r="592" spans="10:10" x14ac:dyDescent="0.25">
      <c r="J592" s="6"/>
    </row>
    <row r="593" spans="10:10" x14ac:dyDescent="0.25">
      <c r="J593" s="6"/>
    </row>
    <row r="594" spans="10:10" x14ac:dyDescent="0.25">
      <c r="J594" s="6"/>
    </row>
    <row r="595" spans="10:10" x14ac:dyDescent="0.25">
      <c r="J595" s="6"/>
    </row>
    <row r="596" spans="10:10" x14ac:dyDescent="0.25">
      <c r="J596" s="6"/>
    </row>
    <row r="597" spans="10:10" x14ac:dyDescent="0.25">
      <c r="J597" s="6"/>
    </row>
    <row r="598" spans="10:10" x14ac:dyDescent="0.25">
      <c r="J598" s="6"/>
    </row>
    <row r="599" spans="10:10" x14ac:dyDescent="0.25">
      <c r="J599" s="6"/>
    </row>
    <row r="600" spans="10:10" x14ac:dyDescent="0.25">
      <c r="J600" s="6"/>
    </row>
    <row r="601" spans="10:10" x14ac:dyDescent="0.25">
      <c r="J601" s="6"/>
    </row>
    <row r="602" spans="10:10" x14ac:dyDescent="0.25">
      <c r="J602" s="6"/>
    </row>
    <row r="603" spans="10:10" x14ac:dyDescent="0.25">
      <c r="J603" s="6"/>
    </row>
    <row r="604" spans="10:10" x14ac:dyDescent="0.25">
      <c r="J604" s="6"/>
    </row>
    <row r="605" spans="10:10" x14ac:dyDescent="0.25">
      <c r="J605" s="6"/>
    </row>
    <row r="606" spans="10:10" x14ac:dyDescent="0.25">
      <c r="J606" s="6"/>
    </row>
    <row r="607" spans="10:10" x14ac:dyDescent="0.25">
      <c r="J607" s="6"/>
    </row>
    <row r="608" spans="10:10" x14ac:dyDescent="0.25">
      <c r="J608" s="6"/>
    </row>
    <row r="609" spans="10:10" x14ac:dyDescent="0.25">
      <c r="J609" s="6"/>
    </row>
    <row r="610" spans="10:10" x14ac:dyDescent="0.25">
      <c r="J610" s="6"/>
    </row>
    <row r="611" spans="10:10" x14ac:dyDescent="0.25">
      <c r="J611" s="6"/>
    </row>
    <row r="612" spans="10:10" x14ac:dyDescent="0.25">
      <c r="J612" s="6"/>
    </row>
    <row r="613" spans="10:10" x14ac:dyDescent="0.25">
      <c r="J613" s="6"/>
    </row>
    <row r="614" spans="10:10" x14ac:dyDescent="0.25">
      <c r="J614" s="6"/>
    </row>
    <row r="615" spans="10:10" x14ac:dyDescent="0.25">
      <c r="J615" s="6"/>
    </row>
    <row r="616" spans="10:10" x14ac:dyDescent="0.25">
      <c r="J616" s="6"/>
    </row>
    <row r="617" spans="10:10" x14ac:dyDescent="0.25">
      <c r="J617" s="6"/>
    </row>
    <row r="618" spans="10:10" x14ac:dyDescent="0.25">
      <c r="J618" s="6"/>
    </row>
    <row r="619" spans="10:10" x14ac:dyDescent="0.25">
      <c r="J619" s="6"/>
    </row>
    <row r="620" spans="10:10" x14ac:dyDescent="0.25">
      <c r="J620" s="6"/>
    </row>
    <row r="621" spans="10:10" x14ac:dyDescent="0.25">
      <c r="J621" s="6"/>
    </row>
    <row r="622" spans="10:10" x14ac:dyDescent="0.25">
      <c r="J622" s="6"/>
    </row>
    <row r="623" spans="10:10" x14ac:dyDescent="0.25">
      <c r="J623" s="6"/>
    </row>
    <row r="624" spans="10:10" x14ac:dyDescent="0.25">
      <c r="J624" s="6"/>
    </row>
    <row r="625" spans="10:10" x14ac:dyDescent="0.25">
      <c r="J625" s="6"/>
    </row>
    <row r="626" spans="10:10" x14ac:dyDescent="0.25">
      <c r="J626" s="6"/>
    </row>
    <row r="627" spans="10:10" x14ac:dyDescent="0.25">
      <c r="J627" s="6"/>
    </row>
    <row r="628" spans="10:10" x14ac:dyDescent="0.25">
      <c r="J628" s="6"/>
    </row>
    <row r="629" spans="10:10" x14ac:dyDescent="0.25">
      <c r="J629" s="6"/>
    </row>
    <row r="630" spans="10:10" x14ac:dyDescent="0.25">
      <c r="J630" s="6"/>
    </row>
    <row r="631" spans="10:10" x14ac:dyDescent="0.25">
      <c r="J631" s="6"/>
    </row>
    <row r="632" spans="10:10" x14ac:dyDescent="0.25">
      <c r="J632" s="6"/>
    </row>
    <row r="633" spans="10:10" x14ac:dyDescent="0.25">
      <c r="J633" s="6"/>
    </row>
    <row r="634" spans="10:10" x14ac:dyDescent="0.25">
      <c r="J634" s="6"/>
    </row>
    <row r="635" spans="10:10" x14ac:dyDescent="0.25">
      <c r="J635" s="6"/>
    </row>
    <row r="636" spans="10:10" x14ac:dyDescent="0.25">
      <c r="J636" s="6"/>
    </row>
    <row r="637" spans="10:10" x14ac:dyDescent="0.25">
      <c r="J637" s="6"/>
    </row>
    <row r="638" spans="10:10" x14ac:dyDescent="0.25">
      <c r="J638" s="6"/>
    </row>
    <row r="639" spans="10:10" x14ac:dyDescent="0.25">
      <c r="J639" s="6"/>
    </row>
    <row r="640" spans="10:10" x14ac:dyDescent="0.25">
      <c r="J640" s="6"/>
    </row>
    <row r="641" spans="10:10" x14ac:dyDescent="0.25">
      <c r="J641" s="6"/>
    </row>
    <row r="642" spans="10:10" x14ac:dyDescent="0.25">
      <c r="J642" s="6"/>
    </row>
    <row r="643" spans="10:10" x14ac:dyDescent="0.25">
      <c r="J643" s="6"/>
    </row>
    <row r="644" spans="10:10" x14ac:dyDescent="0.25">
      <c r="J644" s="6"/>
    </row>
    <row r="645" spans="10:10" x14ac:dyDescent="0.25">
      <c r="J645" s="6"/>
    </row>
    <row r="646" spans="10:10" x14ac:dyDescent="0.25">
      <c r="J646" s="6"/>
    </row>
    <row r="647" spans="10:10" x14ac:dyDescent="0.25">
      <c r="J647" s="6"/>
    </row>
    <row r="648" spans="10:10" x14ac:dyDescent="0.25">
      <c r="J648" s="6"/>
    </row>
    <row r="649" spans="10:10" x14ac:dyDescent="0.25">
      <c r="J649" s="6"/>
    </row>
    <row r="650" spans="10:10" x14ac:dyDescent="0.25">
      <c r="J650" s="6"/>
    </row>
    <row r="651" spans="10:10" x14ac:dyDescent="0.25">
      <c r="J651" s="6"/>
    </row>
    <row r="652" spans="10:10" x14ac:dyDescent="0.25">
      <c r="J652" s="6"/>
    </row>
    <row r="653" spans="10:10" x14ac:dyDescent="0.25">
      <c r="J653" s="6"/>
    </row>
    <row r="654" spans="10:10" x14ac:dyDescent="0.25">
      <c r="J654" s="6"/>
    </row>
    <row r="655" spans="10:10" x14ac:dyDescent="0.25">
      <c r="J655" s="6"/>
    </row>
    <row r="656" spans="10:10" x14ac:dyDescent="0.25">
      <c r="J656" s="6"/>
    </row>
    <row r="657" spans="10:10" x14ac:dyDescent="0.25">
      <c r="J657" s="6"/>
    </row>
    <row r="658" spans="10:10" x14ac:dyDescent="0.25">
      <c r="J658" s="6"/>
    </row>
    <row r="659" spans="10:10" x14ac:dyDescent="0.25">
      <c r="J659" s="6"/>
    </row>
    <row r="660" spans="10:10" x14ac:dyDescent="0.25">
      <c r="J660" s="6"/>
    </row>
    <row r="661" spans="10:10" x14ac:dyDescent="0.25">
      <c r="J661" s="6"/>
    </row>
    <row r="662" spans="10:10" x14ac:dyDescent="0.25">
      <c r="J662" s="6"/>
    </row>
    <row r="663" spans="10:10" x14ac:dyDescent="0.25">
      <c r="J663" s="6"/>
    </row>
    <row r="664" spans="10:10" x14ac:dyDescent="0.25">
      <c r="J664" s="6"/>
    </row>
    <row r="665" spans="10:10" x14ac:dyDescent="0.25">
      <c r="J665" s="6"/>
    </row>
    <row r="666" spans="10:10" x14ac:dyDescent="0.25">
      <c r="J666" s="6"/>
    </row>
    <row r="667" spans="10:10" x14ac:dyDescent="0.25">
      <c r="J667" s="6"/>
    </row>
    <row r="668" spans="10:10" x14ac:dyDescent="0.25">
      <c r="J668" s="6"/>
    </row>
    <row r="669" spans="10:10" x14ac:dyDescent="0.25">
      <c r="J669" s="6"/>
    </row>
    <row r="670" spans="10:10" x14ac:dyDescent="0.25">
      <c r="J670" s="6"/>
    </row>
    <row r="671" spans="10:10" x14ac:dyDescent="0.25">
      <c r="J671" s="6"/>
    </row>
    <row r="672" spans="10:10" x14ac:dyDescent="0.25">
      <c r="J672" s="6"/>
    </row>
    <row r="673" spans="10:10" x14ac:dyDescent="0.25">
      <c r="J673" s="6"/>
    </row>
    <row r="674" spans="10:10" x14ac:dyDescent="0.25">
      <c r="J674" s="6"/>
    </row>
    <row r="675" spans="10:10" x14ac:dyDescent="0.25">
      <c r="J675" s="6"/>
    </row>
    <row r="676" spans="10:10" x14ac:dyDescent="0.25">
      <c r="J676" s="6"/>
    </row>
    <row r="677" spans="10:10" x14ac:dyDescent="0.25">
      <c r="J677" s="6"/>
    </row>
    <row r="678" spans="10:10" x14ac:dyDescent="0.25">
      <c r="J678" s="6"/>
    </row>
    <row r="679" spans="10:10" x14ac:dyDescent="0.25">
      <c r="J679" s="6"/>
    </row>
    <row r="680" spans="10:10" x14ac:dyDescent="0.25">
      <c r="J680" s="6"/>
    </row>
    <row r="681" spans="10:10" x14ac:dyDescent="0.25">
      <c r="J681" s="6"/>
    </row>
    <row r="682" spans="10:10" x14ac:dyDescent="0.25">
      <c r="J682" s="6"/>
    </row>
    <row r="683" spans="10:10" x14ac:dyDescent="0.25">
      <c r="J683" s="6"/>
    </row>
    <row r="684" spans="10:10" x14ac:dyDescent="0.25">
      <c r="J684" s="6"/>
    </row>
    <row r="685" spans="10:10" x14ac:dyDescent="0.25">
      <c r="J685" s="6"/>
    </row>
    <row r="686" spans="10:10" x14ac:dyDescent="0.25">
      <c r="J686" s="6"/>
    </row>
    <row r="687" spans="10:10" x14ac:dyDescent="0.25">
      <c r="J687" s="6"/>
    </row>
    <row r="688" spans="10:10" x14ac:dyDescent="0.25">
      <c r="J688" s="6"/>
    </row>
    <row r="689" spans="10:10" x14ac:dyDescent="0.25">
      <c r="J689" s="6"/>
    </row>
    <row r="690" spans="10:10" x14ac:dyDescent="0.25">
      <c r="J690" s="6"/>
    </row>
    <row r="691" spans="10:10" x14ac:dyDescent="0.25">
      <c r="J691" s="6"/>
    </row>
    <row r="692" spans="10:10" x14ac:dyDescent="0.25">
      <c r="J692" s="6"/>
    </row>
    <row r="693" spans="10:10" x14ac:dyDescent="0.25">
      <c r="J693" s="6"/>
    </row>
    <row r="694" spans="10:10" x14ac:dyDescent="0.25">
      <c r="J694" s="6"/>
    </row>
    <row r="695" spans="10:10" x14ac:dyDescent="0.25">
      <c r="J695" s="6"/>
    </row>
    <row r="696" spans="10:10" x14ac:dyDescent="0.25">
      <c r="J696" s="6"/>
    </row>
    <row r="697" spans="10:10" x14ac:dyDescent="0.25">
      <c r="J697" s="6"/>
    </row>
    <row r="698" spans="10:10" x14ac:dyDescent="0.25">
      <c r="J698" s="6"/>
    </row>
    <row r="699" spans="10:10" x14ac:dyDescent="0.25">
      <c r="J699" s="6"/>
    </row>
    <row r="700" spans="10:10" x14ac:dyDescent="0.25">
      <c r="J700" s="6"/>
    </row>
    <row r="701" spans="10:10" x14ac:dyDescent="0.25">
      <c r="J701" s="6"/>
    </row>
    <row r="702" spans="10:10" x14ac:dyDescent="0.25">
      <c r="J702" s="6"/>
    </row>
    <row r="703" spans="10:10" x14ac:dyDescent="0.25">
      <c r="J703" s="6"/>
    </row>
    <row r="704" spans="10:10" x14ac:dyDescent="0.25">
      <c r="J704" s="6"/>
    </row>
    <row r="705" spans="10:10" x14ac:dyDescent="0.25">
      <c r="J705" s="6"/>
    </row>
    <row r="706" spans="10:10" x14ac:dyDescent="0.25">
      <c r="J706" s="6"/>
    </row>
    <row r="707" spans="10:10" x14ac:dyDescent="0.25">
      <c r="J707" s="6"/>
    </row>
    <row r="708" spans="10:10" x14ac:dyDescent="0.25">
      <c r="J708" s="6"/>
    </row>
    <row r="709" spans="10:10" x14ac:dyDescent="0.25">
      <c r="J709" s="6"/>
    </row>
    <row r="710" spans="10:10" x14ac:dyDescent="0.25">
      <c r="J710" s="6"/>
    </row>
    <row r="711" spans="10:10" x14ac:dyDescent="0.25">
      <c r="J711" s="6"/>
    </row>
    <row r="712" spans="10:10" x14ac:dyDescent="0.25">
      <c r="J712" s="6"/>
    </row>
    <row r="713" spans="10:10" x14ac:dyDescent="0.25">
      <c r="J713" s="6"/>
    </row>
    <row r="714" spans="10:10" x14ac:dyDescent="0.25">
      <c r="J714" s="6"/>
    </row>
    <row r="715" spans="10:10" x14ac:dyDescent="0.25">
      <c r="J715" s="6"/>
    </row>
    <row r="716" spans="10:10" x14ac:dyDescent="0.25">
      <c r="J716" s="6"/>
    </row>
    <row r="717" spans="10:10" x14ac:dyDescent="0.25">
      <c r="J717" s="6"/>
    </row>
    <row r="718" spans="10:10" x14ac:dyDescent="0.25">
      <c r="J718" s="6"/>
    </row>
    <row r="719" spans="10:10" x14ac:dyDescent="0.25">
      <c r="J719" s="6"/>
    </row>
    <row r="720" spans="10:10" x14ac:dyDescent="0.25">
      <c r="J720" s="6"/>
    </row>
    <row r="721" spans="10:10" x14ac:dyDescent="0.25">
      <c r="J721" s="6"/>
    </row>
    <row r="722" spans="10:10" x14ac:dyDescent="0.25">
      <c r="J722" s="6"/>
    </row>
    <row r="723" spans="10:10" x14ac:dyDescent="0.25">
      <c r="J723" s="6"/>
    </row>
    <row r="724" spans="10:10" x14ac:dyDescent="0.25">
      <c r="J724" s="6"/>
    </row>
    <row r="725" spans="10:10" x14ac:dyDescent="0.25">
      <c r="J725" s="6"/>
    </row>
    <row r="726" spans="10:10" x14ac:dyDescent="0.25">
      <c r="J726" s="6"/>
    </row>
    <row r="727" spans="10:10" x14ac:dyDescent="0.25">
      <c r="J727" s="6"/>
    </row>
    <row r="728" spans="10:10" x14ac:dyDescent="0.25">
      <c r="J728" s="6"/>
    </row>
    <row r="729" spans="10:10" x14ac:dyDescent="0.25">
      <c r="J729" s="6"/>
    </row>
    <row r="730" spans="10:10" x14ac:dyDescent="0.25">
      <c r="J730" s="6"/>
    </row>
    <row r="731" spans="10:10" x14ac:dyDescent="0.25">
      <c r="J731" s="6"/>
    </row>
    <row r="732" spans="10:10" x14ac:dyDescent="0.25">
      <c r="J732" s="6"/>
    </row>
    <row r="733" spans="10:10" x14ac:dyDescent="0.25">
      <c r="J733" s="6"/>
    </row>
    <row r="734" spans="10:10" x14ac:dyDescent="0.25">
      <c r="J734" s="6"/>
    </row>
    <row r="735" spans="10:10" x14ac:dyDescent="0.25">
      <c r="J735" s="6"/>
    </row>
    <row r="736" spans="10:10" x14ac:dyDescent="0.25">
      <c r="J736" s="6"/>
    </row>
    <row r="737" spans="10:10" x14ac:dyDescent="0.25">
      <c r="J737" s="6"/>
    </row>
    <row r="738" spans="10:10" x14ac:dyDescent="0.25">
      <c r="J738" s="6"/>
    </row>
    <row r="739" spans="10:10" x14ac:dyDescent="0.25">
      <c r="J739" s="6"/>
    </row>
    <row r="740" spans="10:10" x14ac:dyDescent="0.25">
      <c r="J740" s="6"/>
    </row>
    <row r="741" spans="10:10" x14ac:dyDescent="0.25">
      <c r="J741" s="6"/>
    </row>
    <row r="742" spans="10:10" x14ac:dyDescent="0.25">
      <c r="J742" s="6"/>
    </row>
    <row r="743" spans="10:10" x14ac:dyDescent="0.25">
      <c r="J743" s="6"/>
    </row>
    <row r="744" spans="10:10" x14ac:dyDescent="0.25">
      <c r="J744" s="6"/>
    </row>
    <row r="745" spans="10:10" x14ac:dyDescent="0.25">
      <c r="J745" s="6"/>
    </row>
    <row r="746" spans="10:10" x14ac:dyDescent="0.25">
      <c r="J746" s="6"/>
    </row>
    <row r="747" spans="10:10" x14ac:dyDescent="0.25">
      <c r="J747" s="6"/>
    </row>
    <row r="748" spans="10:10" x14ac:dyDescent="0.25">
      <c r="J748" s="6"/>
    </row>
    <row r="749" spans="10:10" x14ac:dyDescent="0.25">
      <c r="J749" s="6"/>
    </row>
    <row r="750" spans="10:10" x14ac:dyDescent="0.25">
      <c r="J750" s="6"/>
    </row>
    <row r="751" spans="10:10" x14ac:dyDescent="0.25">
      <c r="J751" s="6"/>
    </row>
    <row r="752" spans="10:10" x14ac:dyDescent="0.25">
      <c r="J752" s="6"/>
    </row>
    <row r="753" spans="10:10" x14ac:dyDescent="0.25">
      <c r="J753" s="6"/>
    </row>
    <row r="754" spans="10:10" x14ac:dyDescent="0.25">
      <c r="J754" s="6"/>
    </row>
    <row r="755" spans="10:10" x14ac:dyDescent="0.25">
      <c r="J755" s="6"/>
    </row>
    <row r="756" spans="10:10" x14ac:dyDescent="0.25">
      <c r="J756" s="6"/>
    </row>
    <row r="757" spans="10:10" x14ac:dyDescent="0.25">
      <c r="J757" s="6"/>
    </row>
    <row r="758" spans="10:10" x14ac:dyDescent="0.25">
      <c r="J758" s="6"/>
    </row>
    <row r="759" spans="10:10" x14ac:dyDescent="0.25">
      <c r="J759" s="6"/>
    </row>
    <row r="760" spans="10:10" x14ac:dyDescent="0.25">
      <c r="J760" s="6"/>
    </row>
    <row r="761" spans="10:10" x14ac:dyDescent="0.25">
      <c r="J761" s="6"/>
    </row>
    <row r="762" spans="10:10" x14ac:dyDescent="0.25">
      <c r="J762" s="6"/>
    </row>
    <row r="763" spans="10:10" x14ac:dyDescent="0.25">
      <c r="J763" s="6"/>
    </row>
    <row r="764" spans="10:10" x14ac:dyDescent="0.25">
      <c r="J764" s="6"/>
    </row>
    <row r="765" spans="10:10" x14ac:dyDescent="0.25">
      <c r="J765" s="6"/>
    </row>
    <row r="766" spans="10:10" x14ac:dyDescent="0.25">
      <c r="J766" s="6"/>
    </row>
    <row r="767" spans="10:10" x14ac:dyDescent="0.25">
      <c r="J767" s="6"/>
    </row>
    <row r="768" spans="10:10" x14ac:dyDescent="0.25">
      <c r="J768" s="6"/>
    </row>
    <row r="769" spans="10:10" x14ac:dyDescent="0.25">
      <c r="J769" s="6"/>
    </row>
    <row r="770" spans="10:10" x14ac:dyDescent="0.25">
      <c r="J770" s="6"/>
    </row>
    <row r="771" spans="10:10" x14ac:dyDescent="0.25">
      <c r="J771" s="6"/>
    </row>
    <row r="772" spans="10:10" x14ac:dyDescent="0.25">
      <c r="J772" s="6"/>
    </row>
    <row r="773" spans="10:10" x14ac:dyDescent="0.25">
      <c r="J773" s="6"/>
    </row>
    <row r="774" spans="10:10" x14ac:dyDescent="0.25">
      <c r="J774" s="6"/>
    </row>
    <row r="775" spans="10:10" x14ac:dyDescent="0.25">
      <c r="J775" s="6"/>
    </row>
    <row r="776" spans="10:10" x14ac:dyDescent="0.25">
      <c r="J776" s="6"/>
    </row>
    <row r="777" spans="10:10" x14ac:dyDescent="0.25">
      <c r="J777" s="6"/>
    </row>
    <row r="778" spans="10:10" x14ac:dyDescent="0.25">
      <c r="J778" s="6"/>
    </row>
    <row r="779" spans="10:10" x14ac:dyDescent="0.25">
      <c r="J779" s="6"/>
    </row>
    <row r="780" spans="10:10" x14ac:dyDescent="0.25">
      <c r="J780" s="6"/>
    </row>
    <row r="781" spans="10:10" x14ac:dyDescent="0.25">
      <c r="J781" s="6"/>
    </row>
    <row r="782" spans="10:10" x14ac:dyDescent="0.25">
      <c r="J782" s="6"/>
    </row>
    <row r="783" spans="10:10" x14ac:dyDescent="0.25">
      <c r="J783" s="6"/>
    </row>
    <row r="784" spans="10:10" x14ac:dyDescent="0.25">
      <c r="J784" s="6"/>
    </row>
    <row r="785" spans="10:10" x14ac:dyDescent="0.25">
      <c r="J785" s="6"/>
    </row>
    <row r="786" spans="10:10" x14ac:dyDescent="0.25">
      <c r="J786" s="6"/>
    </row>
    <row r="787" spans="10:10" x14ac:dyDescent="0.25">
      <c r="J787" s="6"/>
    </row>
    <row r="788" spans="10:10" x14ac:dyDescent="0.25">
      <c r="J788" s="6"/>
    </row>
    <row r="789" spans="10:10" x14ac:dyDescent="0.25">
      <c r="J789" s="6"/>
    </row>
    <row r="790" spans="10:10" x14ac:dyDescent="0.25">
      <c r="J790" s="6"/>
    </row>
    <row r="791" spans="10:10" x14ac:dyDescent="0.25">
      <c r="J791" s="6"/>
    </row>
    <row r="792" spans="10:10" x14ac:dyDescent="0.25">
      <c r="J792" s="6"/>
    </row>
    <row r="793" spans="10:10" x14ac:dyDescent="0.25">
      <c r="J793" s="6"/>
    </row>
    <row r="794" spans="10:10" x14ac:dyDescent="0.25">
      <c r="J794" s="6"/>
    </row>
    <row r="795" spans="10:10" x14ac:dyDescent="0.25">
      <c r="J795" s="6"/>
    </row>
    <row r="796" spans="10:10" x14ac:dyDescent="0.25">
      <c r="J796" s="6"/>
    </row>
    <row r="797" spans="10:10" x14ac:dyDescent="0.25">
      <c r="J797" s="6"/>
    </row>
    <row r="798" spans="10:10" x14ac:dyDescent="0.25">
      <c r="J798" s="6"/>
    </row>
    <row r="799" spans="10:10" x14ac:dyDescent="0.25">
      <c r="J799" s="6"/>
    </row>
    <row r="800" spans="10:10" x14ac:dyDescent="0.25">
      <c r="J800" s="6"/>
    </row>
    <row r="801" spans="10:10" x14ac:dyDescent="0.25">
      <c r="J801" s="6"/>
    </row>
    <row r="802" spans="10:10" x14ac:dyDescent="0.25">
      <c r="J802" s="6"/>
    </row>
    <row r="803" spans="10:10" x14ac:dyDescent="0.25">
      <c r="J803" s="6"/>
    </row>
    <row r="804" spans="10:10" x14ac:dyDescent="0.25">
      <c r="J804" s="6"/>
    </row>
    <row r="805" spans="10:10" x14ac:dyDescent="0.25">
      <c r="J805" s="6"/>
    </row>
    <row r="806" spans="10:10" x14ac:dyDescent="0.25">
      <c r="J806" s="6"/>
    </row>
    <row r="807" spans="10:10" x14ac:dyDescent="0.25">
      <c r="J807" s="6"/>
    </row>
    <row r="808" spans="10:10" x14ac:dyDescent="0.25">
      <c r="J808" s="6"/>
    </row>
    <row r="809" spans="10:10" x14ac:dyDescent="0.25">
      <c r="J809" s="6"/>
    </row>
    <row r="810" spans="10:10" x14ac:dyDescent="0.25">
      <c r="J810" s="6"/>
    </row>
    <row r="811" spans="10:10" x14ac:dyDescent="0.25">
      <c r="J811" s="6"/>
    </row>
    <row r="812" spans="10:10" x14ac:dyDescent="0.25">
      <c r="J812" s="6"/>
    </row>
    <row r="813" spans="10:10" x14ac:dyDescent="0.25">
      <c r="J813" s="6"/>
    </row>
    <row r="814" spans="10:10" x14ac:dyDescent="0.25">
      <c r="J814" s="6"/>
    </row>
    <row r="815" spans="10:10" x14ac:dyDescent="0.25">
      <c r="J815" s="6"/>
    </row>
    <row r="816" spans="10:10" x14ac:dyDescent="0.25">
      <c r="J816" s="6"/>
    </row>
    <row r="817" spans="10:10" x14ac:dyDescent="0.25">
      <c r="J817" s="6"/>
    </row>
    <row r="818" spans="10:10" x14ac:dyDescent="0.25">
      <c r="J818" s="6"/>
    </row>
    <row r="819" spans="10:10" x14ac:dyDescent="0.25">
      <c r="J819" s="6"/>
    </row>
    <row r="820" spans="10:10" x14ac:dyDescent="0.25">
      <c r="J820" s="6"/>
    </row>
    <row r="821" spans="10:10" x14ac:dyDescent="0.25">
      <c r="J821" s="6"/>
    </row>
    <row r="822" spans="10:10" x14ac:dyDescent="0.25">
      <c r="J822" s="6"/>
    </row>
    <row r="823" spans="10:10" x14ac:dyDescent="0.25">
      <c r="J823" s="6"/>
    </row>
    <row r="824" spans="10:10" x14ac:dyDescent="0.25">
      <c r="J824" s="6"/>
    </row>
    <row r="825" spans="10:10" x14ac:dyDescent="0.25">
      <c r="J825" s="6"/>
    </row>
    <row r="826" spans="10:10" x14ac:dyDescent="0.25">
      <c r="J826" s="6"/>
    </row>
    <row r="827" spans="10:10" x14ac:dyDescent="0.25">
      <c r="J827" s="6"/>
    </row>
    <row r="828" spans="10:10" x14ac:dyDescent="0.25">
      <c r="J828" s="6"/>
    </row>
    <row r="829" spans="10:10" x14ac:dyDescent="0.25">
      <c r="J829" s="6"/>
    </row>
    <row r="830" spans="10:10" x14ac:dyDescent="0.25">
      <c r="J830" s="6"/>
    </row>
    <row r="831" spans="10:10" x14ac:dyDescent="0.25">
      <c r="J831" s="6"/>
    </row>
    <row r="832" spans="10:10" x14ac:dyDescent="0.25">
      <c r="J832" s="6"/>
    </row>
    <row r="833" spans="10:10" x14ac:dyDescent="0.25">
      <c r="J833" s="6"/>
    </row>
    <row r="834" spans="10:10" x14ac:dyDescent="0.25">
      <c r="J834" s="6"/>
    </row>
    <row r="835" spans="10:10" x14ac:dyDescent="0.25">
      <c r="J835" s="6"/>
    </row>
    <row r="836" spans="10:10" x14ac:dyDescent="0.25">
      <c r="J836" s="6"/>
    </row>
    <row r="837" spans="10:10" x14ac:dyDescent="0.25">
      <c r="J837" s="6"/>
    </row>
    <row r="838" spans="10:10" x14ac:dyDescent="0.25">
      <c r="J838" s="6"/>
    </row>
    <row r="839" spans="10:10" x14ac:dyDescent="0.25">
      <c r="J839" s="6"/>
    </row>
    <row r="840" spans="10:10" x14ac:dyDescent="0.25">
      <c r="J840" s="6"/>
    </row>
    <row r="841" spans="10:10" x14ac:dyDescent="0.25">
      <c r="J841" s="6"/>
    </row>
    <row r="842" spans="10:10" x14ac:dyDescent="0.25">
      <c r="J842" s="6"/>
    </row>
    <row r="843" spans="10:10" x14ac:dyDescent="0.25">
      <c r="J843" s="6"/>
    </row>
    <row r="844" spans="10:10" x14ac:dyDescent="0.25">
      <c r="J844" s="6"/>
    </row>
    <row r="845" spans="10:10" x14ac:dyDescent="0.25">
      <c r="J845" s="6"/>
    </row>
    <row r="846" spans="10:10" x14ac:dyDescent="0.25">
      <c r="J846" s="6"/>
    </row>
    <row r="847" spans="10:10" x14ac:dyDescent="0.25">
      <c r="J847" s="6"/>
    </row>
    <row r="848" spans="10:10" x14ac:dyDescent="0.25">
      <c r="J848" s="6"/>
    </row>
    <row r="849" spans="10:10" x14ac:dyDescent="0.25">
      <c r="J849" s="6"/>
    </row>
    <row r="850" spans="10:10" x14ac:dyDescent="0.25">
      <c r="J850" s="6"/>
    </row>
    <row r="851" spans="10:10" x14ac:dyDescent="0.25">
      <c r="J851" s="6"/>
    </row>
    <row r="852" spans="10:10" x14ac:dyDescent="0.25">
      <c r="J852" s="6"/>
    </row>
    <row r="853" spans="10:10" x14ac:dyDescent="0.25">
      <c r="J853" s="6"/>
    </row>
    <row r="854" spans="10:10" x14ac:dyDescent="0.25">
      <c r="J854" s="6"/>
    </row>
    <row r="855" spans="10:10" x14ac:dyDescent="0.25">
      <c r="J855" s="6"/>
    </row>
    <row r="856" spans="10:10" x14ac:dyDescent="0.25">
      <c r="J856" s="6"/>
    </row>
    <row r="857" spans="10:10" x14ac:dyDescent="0.25">
      <c r="J857" s="6"/>
    </row>
    <row r="858" spans="10:10" x14ac:dyDescent="0.25">
      <c r="J858" s="6"/>
    </row>
    <row r="859" spans="10:10" x14ac:dyDescent="0.25">
      <c r="J859" s="6"/>
    </row>
    <row r="860" spans="10:10" x14ac:dyDescent="0.25">
      <c r="J860" s="6"/>
    </row>
    <row r="861" spans="10:10" x14ac:dyDescent="0.25">
      <c r="J861" s="6"/>
    </row>
    <row r="862" spans="10:10" x14ac:dyDescent="0.25">
      <c r="J862" s="6"/>
    </row>
    <row r="863" spans="10:10" x14ac:dyDescent="0.25">
      <c r="J863" s="6"/>
    </row>
    <row r="864" spans="10:10" x14ac:dyDescent="0.25">
      <c r="J864" s="6"/>
    </row>
    <row r="865" spans="10:10" x14ac:dyDescent="0.25">
      <c r="J865" s="6"/>
    </row>
    <row r="866" spans="10:10" x14ac:dyDescent="0.25">
      <c r="J866" s="6"/>
    </row>
    <row r="867" spans="10:10" x14ac:dyDescent="0.25">
      <c r="J867" s="6"/>
    </row>
    <row r="868" spans="10:10" x14ac:dyDescent="0.25">
      <c r="J868" s="6"/>
    </row>
    <row r="869" spans="10:10" x14ac:dyDescent="0.25">
      <c r="J869" s="6"/>
    </row>
    <row r="870" spans="10:10" x14ac:dyDescent="0.25">
      <c r="J870" s="6"/>
    </row>
    <row r="871" spans="10:10" x14ac:dyDescent="0.25">
      <c r="J871" s="6"/>
    </row>
    <row r="872" spans="10:10" x14ac:dyDescent="0.25">
      <c r="J872" s="6"/>
    </row>
    <row r="873" spans="10:10" x14ac:dyDescent="0.25">
      <c r="J873" s="6"/>
    </row>
    <row r="874" spans="10:10" x14ac:dyDescent="0.25">
      <c r="J874" s="6"/>
    </row>
    <row r="875" spans="10:10" x14ac:dyDescent="0.25">
      <c r="J875" s="6"/>
    </row>
    <row r="876" spans="10:10" x14ac:dyDescent="0.25">
      <c r="J876" s="6"/>
    </row>
    <row r="877" spans="10:10" x14ac:dyDescent="0.25">
      <c r="J877" s="6"/>
    </row>
    <row r="878" spans="10:10" x14ac:dyDescent="0.25">
      <c r="J878" s="6"/>
    </row>
    <row r="879" spans="10:10" x14ac:dyDescent="0.25">
      <c r="J879" s="6"/>
    </row>
    <row r="880" spans="10:10" x14ac:dyDescent="0.25">
      <c r="J880" s="6"/>
    </row>
    <row r="881" spans="10:10" x14ac:dyDescent="0.25">
      <c r="J881" s="6"/>
    </row>
    <row r="882" spans="10:10" x14ac:dyDescent="0.25">
      <c r="J882" s="6"/>
    </row>
    <row r="883" spans="10:10" x14ac:dyDescent="0.25">
      <c r="J883" s="6"/>
    </row>
    <row r="884" spans="10:10" x14ac:dyDescent="0.25">
      <c r="J884" s="6"/>
    </row>
    <row r="885" spans="10:10" x14ac:dyDescent="0.25">
      <c r="J885" s="6"/>
    </row>
    <row r="886" spans="10:10" x14ac:dyDescent="0.25">
      <c r="J886" s="6"/>
    </row>
    <row r="887" spans="10:10" x14ac:dyDescent="0.25">
      <c r="J887" s="6"/>
    </row>
    <row r="888" spans="10:10" x14ac:dyDescent="0.25">
      <c r="J888" s="6"/>
    </row>
    <row r="889" spans="10:10" x14ac:dyDescent="0.25">
      <c r="J889" s="6"/>
    </row>
    <row r="890" spans="10:10" x14ac:dyDescent="0.25">
      <c r="J890" s="6"/>
    </row>
    <row r="891" spans="10:10" x14ac:dyDescent="0.25">
      <c r="J891" s="6"/>
    </row>
    <row r="892" spans="10:10" x14ac:dyDescent="0.25">
      <c r="J892" s="6"/>
    </row>
    <row r="893" spans="10:10" x14ac:dyDescent="0.25">
      <c r="J893" s="6"/>
    </row>
    <row r="894" spans="10:10" x14ac:dyDescent="0.25">
      <c r="J894" s="6"/>
    </row>
    <row r="895" spans="10:10" x14ac:dyDescent="0.25">
      <c r="J895" s="6"/>
    </row>
    <row r="896" spans="10:10" x14ac:dyDescent="0.25">
      <c r="J896" s="6"/>
    </row>
    <row r="897" spans="10:10" x14ac:dyDescent="0.25">
      <c r="J897" s="6"/>
    </row>
    <row r="898" spans="10:10" x14ac:dyDescent="0.25">
      <c r="J898" s="6"/>
    </row>
    <row r="899" spans="10:10" x14ac:dyDescent="0.25">
      <c r="J899" s="6"/>
    </row>
    <row r="900" spans="10:10" x14ac:dyDescent="0.25">
      <c r="J900" s="6"/>
    </row>
    <row r="901" spans="10:10" x14ac:dyDescent="0.25">
      <c r="J901" s="6"/>
    </row>
    <row r="902" spans="10:10" x14ac:dyDescent="0.25">
      <c r="J902" s="6"/>
    </row>
    <row r="903" spans="10:10" x14ac:dyDescent="0.25">
      <c r="J903" s="6"/>
    </row>
    <row r="904" spans="10:10" x14ac:dyDescent="0.25">
      <c r="J904" s="6"/>
    </row>
    <row r="905" spans="10:10" x14ac:dyDescent="0.25">
      <c r="J905" s="6"/>
    </row>
    <row r="906" spans="10:10" x14ac:dyDescent="0.25">
      <c r="J906" s="6"/>
    </row>
    <row r="907" spans="10:10" x14ac:dyDescent="0.25">
      <c r="J907" s="6"/>
    </row>
    <row r="908" spans="10:10" x14ac:dyDescent="0.25">
      <c r="J908" s="6"/>
    </row>
    <row r="909" spans="10:10" x14ac:dyDescent="0.25">
      <c r="J909" s="6"/>
    </row>
    <row r="910" spans="10:10" x14ac:dyDescent="0.25">
      <c r="J910" s="6"/>
    </row>
    <row r="911" spans="10:10" x14ac:dyDescent="0.25">
      <c r="J911" s="6"/>
    </row>
    <row r="912" spans="10:10" x14ac:dyDescent="0.25">
      <c r="J912" s="6"/>
    </row>
    <row r="913" spans="10:10" x14ac:dyDescent="0.25">
      <c r="J913" s="6"/>
    </row>
    <row r="914" spans="10:10" x14ac:dyDescent="0.25">
      <c r="J914" s="6"/>
    </row>
    <row r="915" spans="10:10" x14ac:dyDescent="0.25">
      <c r="J915" s="6"/>
    </row>
    <row r="916" spans="10:10" x14ac:dyDescent="0.25">
      <c r="J916" s="6"/>
    </row>
    <row r="917" spans="10:10" x14ac:dyDescent="0.25">
      <c r="J917" s="6"/>
    </row>
    <row r="918" spans="10:10" x14ac:dyDescent="0.25">
      <c r="J918" s="6"/>
    </row>
    <row r="919" spans="10:10" x14ac:dyDescent="0.25">
      <c r="J919" s="6"/>
    </row>
    <row r="920" spans="10:10" x14ac:dyDescent="0.25">
      <c r="J920" s="6"/>
    </row>
    <row r="921" spans="10:10" x14ac:dyDescent="0.25">
      <c r="J921" s="6"/>
    </row>
    <row r="922" spans="10:10" x14ac:dyDescent="0.25">
      <c r="J922" s="6"/>
    </row>
    <row r="923" spans="10:10" x14ac:dyDescent="0.25">
      <c r="J923" s="6"/>
    </row>
    <row r="924" spans="10:10" x14ac:dyDescent="0.25">
      <c r="J924" s="6"/>
    </row>
    <row r="925" spans="10:10" x14ac:dyDescent="0.25">
      <c r="J925" s="6"/>
    </row>
    <row r="926" spans="10:10" x14ac:dyDescent="0.25">
      <c r="J926" s="6"/>
    </row>
    <row r="927" spans="10:10" x14ac:dyDescent="0.25">
      <c r="J927" s="6"/>
    </row>
    <row r="928" spans="10:10" x14ac:dyDescent="0.25">
      <c r="J928" s="6"/>
    </row>
    <row r="929" spans="10:10" x14ac:dyDescent="0.25">
      <c r="J929" s="6"/>
    </row>
    <row r="930" spans="10:10" x14ac:dyDescent="0.25">
      <c r="J930" s="6"/>
    </row>
    <row r="931" spans="10:10" x14ac:dyDescent="0.25">
      <c r="J931" s="6"/>
    </row>
    <row r="932" spans="10:10" x14ac:dyDescent="0.25">
      <c r="J932" s="6"/>
    </row>
    <row r="933" spans="10:10" x14ac:dyDescent="0.25">
      <c r="J933" s="6"/>
    </row>
    <row r="934" spans="10:10" x14ac:dyDescent="0.25">
      <c r="J934" s="6"/>
    </row>
    <row r="935" spans="10:10" x14ac:dyDescent="0.25">
      <c r="J935" s="6"/>
    </row>
    <row r="936" spans="10:10" x14ac:dyDescent="0.25">
      <c r="J936" s="6"/>
    </row>
    <row r="937" spans="10:10" x14ac:dyDescent="0.25">
      <c r="J937" s="6"/>
    </row>
    <row r="938" spans="10:10" x14ac:dyDescent="0.25">
      <c r="J938" s="6"/>
    </row>
    <row r="939" spans="10:10" x14ac:dyDescent="0.25">
      <c r="J939" s="6"/>
    </row>
    <row r="940" spans="10:10" x14ac:dyDescent="0.25">
      <c r="J940" s="6"/>
    </row>
    <row r="941" spans="10:10" x14ac:dyDescent="0.25">
      <c r="J941" s="6"/>
    </row>
    <row r="942" spans="10:10" x14ac:dyDescent="0.25">
      <c r="J942" s="6"/>
    </row>
    <row r="943" spans="10:10" x14ac:dyDescent="0.25">
      <c r="J943" s="6"/>
    </row>
    <row r="944" spans="10:10" x14ac:dyDescent="0.25">
      <c r="J944" s="6"/>
    </row>
    <row r="945" spans="10:10" x14ac:dyDescent="0.25">
      <c r="J945" s="6"/>
    </row>
    <row r="946" spans="10:10" x14ac:dyDescent="0.25">
      <c r="J946" s="6"/>
    </row>
    <row r="947" spans="10:10" x14ac:dyDescent="0.25">
      <c r="J947" s="6"/>
    </row>
    <row r="948" spans="10:10" x14ac:dyDescent="0.25">
      <c r="J948" s="6"/>
    </row>
    <row r="949" spans="10:10" x14ac:dyDescent="0.25">
      <c r="J949" s="6"/>
    </row>
    <row r="950" spans="10:10" x14ac:dyDescent="0.25">
      <c r="J950" s="6"/>
    </row>
    <row r="951" spans="10:10" x14ac:dyDescent="0.25">
      <c r="J951" s="6"/>
    </row>
    <row r="952" spans="10:10" x14ac:dyDescent="0.25">
      <c r="J952" s="6"/>
    </row>
    <row r="953" spans="10:10" x14ac:dyDescent="0.25">
      <c r="J953" s="6"/>
    </row>
    <row r="954" spans="10:10" x14ac:dyDescent="0.25">
      <c r="J954" s="6"/>
    </row>
    <row r="955" spans="10:10" x14ac:dyDescent="0.25">
      <c r="J955" s="6"/>
    </row>
    <row r="956" spans="10:10" x14ac:dyDescent="0.25">
      <c r="J956" s="6"/>
    </row>
    <row r="957" spans="10:10" x14ac:dyDescent="0.25">
      <c r="J957" s="6"/>
    </row>
    <row r="958" spans="10:10" x14ac:dyDescent="0.25">
      <c r="J958" s="6"/>
    </row>
    <row r="959" spans="10:10" x14ac:dyDescent="0.25">
      <c r="J959" s="6"/>
    </row>
    <row r="960" spans="10:10" x14ac:dyDescent="0.25">
      <c r="J960" s="6"/>
    </row>
    <row r="961" spans="10:10" x14ac:dyDescent="0.25">
      <c r="J961" s="6"/>
    </row>
    <row r="962" spans="10:10" x14ac:dyDescent="0.25">
      <c r="J962" s="6"/>
    </row>
    <row r="963" spans="10:10" x14ac:dyDescent="0.25">
      <c r="J963" s="6"/>
    </row>
    <row r="964" spans="10:10" x14ac:dyDescent="0.25">
      <c r="J964" s="6"/>
    </row>
    <row r="965" spans="10:10" x14ac:dyDescent="0.25">
      <c r="J965" s="6"/>
    </row>
    <row r="966" spans="10:10" x14ac:dyDescent="0.25">
      <c r="J966" s="6"/>
    </row>
    <row r="967" spans="10:10" x14ac:dyDescent="0.25">
      <c r="J967" s="6"/>
    </row>
    <row r="968" spans="10:10" x14ac:dyDescent="0.25">
      <c r="J968" s="6"/>
    </row>
    <row r="969" spans="10:10" x14ac:dyDescent="0.25">
      <c r="J969" s="6"/>
    </row>
    <row r="970" spans="10:10" x14ac:dyDescent="0.25">
      <c r="J970" s="6"/>
    </row>
    <row r="971" spans="10:10" x14ac:dyDescent="0.25">
      <c r="J971" s="6"/>
    </row>
    <row r="972" spans="10:10" x14ac:dyDescent="0.25">
      <c r="J972" s="6"/>
    </row>
    <row r="973" spans="10:10" x14ac:dyDescent="0.25">
      <c r="J973" s="6"/>
    </row>
    <row r="974" spans="10:10" x14ac:dyDescent="0.25">
      <c r="J974" s="6"/>
    </row>
    <row r="975" spans="10:10" x14ac:dyDescent="0.25">
      <c r="J975" s="6"/>
    </row>
    <row r="976" spans="10:10" x14ac:dyDescent="0.25">
      <c r="J976" s="6"/>
    </row>
    <row r="977" spans="10:10" x14ac:dyDescent="0.25">
      <c r="J977" s="6"/>
    </row>
    <row r="978" spans="10:10" x14ac:dyDescent="0.25">
      <c r="J978" s="6"/>
    </row>
    <row r="979" spans="10:10" x14ac:dyDescent="0.25">
      <c r="J979" s="6"/>
    </row>
    <row r="980" spans="10:10" x14ac:dyDescent="0.25">
      <c r="J980" s="6"/>
    </row>
    <row r="981" spans="10:10" x14ac:dyDescent="0.25">
      <c r="J981" s="6"/>
    </row>
    <row r="982" spans="10:10" x14ac:dyDescent="0.25">
      <c r="J982" s="6"/>
    </row>
    <row r="983" spans="10:10" x14ac:dyDescent="0.25">
      <c r="J983" s="6"/>
    </row>
    <row r="984" spans="10:10" x14ac:dyDescent="0.25">
      <c r="J984" s="6"/>
    </row>
    <row r="985" spans="10:10" x14ac:dyDescent="0.25">
      <c r="J985" s="6"/>
    </row>
    <row r="986" spans="10:10" x14ac:dyDescent="0.25">
      <c r="J986" s="6"/>
    </row>
    <row r="987" spans="10:10" x14ac:dyDescent="0.25">
      <c r="J987" s="6"/>
    </row>
    <row r="988" spans="10:10" x14ac:dyDescent="0.25">
      <c r="J988" s="6"/>
    </row>
    <row r="989" spans="10:10" x14ac:dyDescent="0.25">
      <c r="J989" s="6"/>
    </row>
    <row r="990" spans="10:10" x14ac:dyDescent="0.25">
      <c r="J990" s="6"/>
    </row>
    <row r="991" spans="10:10" x14ac:dyDescent="0.25">
      <c r="J991" s="6"/>
    </row>
    <row r="992" spans="10:10" x14ac:dyDescent="0.25">
      <c r="J992" s="6"/>
    </row>
    <row r="993" spans="10:10" x14ac:dyDescent="0.25">
      <c r="J993" s="6"/>
    </row>
    <row r="994" spans="10:10" x14ac:dyDescent="0.25">
      <c r="J994" s="6"/>
    </row>
    <row r="995" spans="10:10" x14ac:dyDescent="0.25">
      <c r="J995" s="6"/>
    </row>
    <row r="996" spans="10:10" x14ac:dyDescent="0.25">
      <c r="J996" s="6"/>
    </row>
    <row r="997" spans="10:10" x14ac:dyDescent="0.25">
      <c r="J997" s="6"/>
    </row>
    <row r="998" spans="10:10" x14ac:dyDescent="0.25">
      <c r="J998" s="6"/>
    </row>
    <row r="999" spans="10:10" x14ac:dyDescent="0.25">
      <c r="J999" s="6"/>
    </row>
    <row r="1000" spans="10:10" x14ac:dyDescent="0.25">
      <c r="J1000" s="6"/>
    </row>
    <row r="1001" spans="10:10" x14ac:dyDescent="0.25">
      <c r="J1001" s="6"/>
    </row>
    <row r="1002" spans="10:10" x14ac:dyDescent="0.25">
      <c r="J1002" s="6"/>
    </row>
    <row r="1003" spans="10:10" x14ac:dyDescent="0.25">
      <c r="J1003" s="6"/>
    </row>
    <row r="1004" spans="10:10" x14ac:dyDescent="0.25">
      <c r="J1004" s="6"/>
    </row>
    <row r="1005" spans="10:10" x14ac:dyDescent="0.25">
      <c r="J1005" s="6"/>
    </row>
    <row r="1006" spans="10:10" x14ac:dyDescent="0.25">
      <c r="J1006" s="6"/>
    </row>
    <row r="1007" spans="10:10" x14ac:dyDescent="0.25">
      <c r="J1007" s="6"/>
    </row>
    <row r="1008" spans="10:10" x14ac:dyDescent="0.25">
      <c r="J1008" s="6"/>
    </row>
    <row r="1009" spans="10:10" x14ac:dyDescent="0.25">
      <c r="J1009" s="6"/>
    </row>
    <row r="1010" spans="10:10" x14ac:dyDescent="0.25">
      <c r="J1010" s="6"/>
    </row>
    <row r="1011" spans="10:10" x14ac:dyDescent="0.25">
      <c r="J1011" s="6"/>
    </row>
    <row r="1012" spans="10:10" x14ac:dyDescent="0.25">
      <c r="J1012" s="6"/>
    </row>
    <row r="1013" spans="10:10" x14ac:dyDescent="0.25">
      <c r="J1013" s="6"/>
    </row>
    <row r="1014" spans="10:10" x14ac:dyDescent="0.25">
      <c r="J1014" s="6"/>
    </row>
    <row r="1015" spans="10:10" x14ac:dyDescent="0.25">
      <c r="J1015" s="6"/>
    </row>
    <row r="1016" spans="10:10" x14ac:dyDescent="0.25">
      <c r="J1016" s="6"/>
    </row>
    <row r="1017" spans="10:10" x14ac:dyDescent="0.25">
      <c r="J1017" s="6"/>
    </row>
    <row r="1018" spans="10:10" x14ac:dyDescent="0.25">
      <c r="J1018" s="6"/>
    </row>
    <row r="1019" spans="10:10" x14ac:dyDescent="0.25">
      <c r="J1019" s="6"/>
    </row>
    <row r="1020" spans="10:10" x14ac:dyDescent="0.25">
      <c r="J1020" s="6"/>
    </row>
    <row r="1021" spans="10:10" x14ac:dyDescent="0.25">
      <c r="J1021" s="6"/>
    </row>
    <row r="1022" spans="10:10" x14ac:dyDescent="0.25">
      <c r="J1022" s="6"/>
    </row>
    <row r="1023" spans="10:10" x14ac:dyDescent="0.25">
      <c r="J1023" s="6"/>
    </row>
    <row r="1024" spans="10:10" x14ac:dyDescent="0.25">
      <c r="J1024" s="6"/>
    </row>
    <row r="1025" spans="10:10" x14ac:dyDescent="0.25">
      <c r="J1025" s="6"/>
    </row>
    <row r="1026" spans="10:10" x14ac:dyDescent="0.25">
      <c r="J1026" s="6"/>
    </row>
    <row r="1027" spans="10:10" x14ac:dyDescent="0.25">
      <c r="J1027" s="6"/>
    </row>
    <row r="1028" spans="10:10" x14ac:dyDescent="0.25">
      <c r="J1028" s="6"/>
    </row>
    <row r="1029" spans="10:10" x14ac:dyDescent="0.25">
      <c r="J1029" s="6"/>
    </row>
    <row r="1030" spans="10:10" x14ac:dyDescent="0.25">
      <c r="J1030" s="6"/>
    </row>
    <row r="1031" spans="10:10" x14ac:dyDescent="0.25">
      <c r="J1031" s="6"/>
    </row>
    <row r="1032" spans="10:10" x14ac:dyDescent="0.25">
      <c r="J1032" s="6"/>
    </row>
    <row r="1033" spans="10:10" x14ac:dyDescent="0.25">
      <c r="J1033" s="6"/>
    </row>
    <row r="1034" spans="10:10" x14ac:dyDescent="0.25">
      <c r="J1034" s="6"/>
    </row>
    <row r="1035" spans="10:10" x14ac:dyDescent="0.25">
      <c r="J1035" s="6"/>
    </row>
    <row r="1036" spans="10:10" x14ac:dyDescent="0.25">
      <c r="J1036" s="6"/>
    </row>
    <row r="1037" spans="10:10" x14ac:dyDescent="0.25">
      <c r="J1037" s="6"/>
    </row>
    <row r="1038" spans="10:10" x14ac:dyDescent="0.25">
      <c r="J1038" s="6"/>
    </row>
    <row r="1039" spans="10:10" x14ac:dyDescent="0.25">
      <c r="J1039" s="6"/>
    </row>
    <row r="1040" spans="10:10" x14ac:dyDescent="0.25">
      <c r="J1040" s="6"/>
    </row>
    <row r="1041" spans="10:10" x14ac:dyDescent="0.25">
      <c r="J1041" s="6"/>
    </row>
    <row r="1042" spans="10:10" x14ac:dyDescent="0.25">
      <c r="J1042" s="6"/>
    </row>
    <row r="1043" spans="10:10" x14ac:dyDescent="0.25">
      <c r="J1043" s="6"/>
    </row>
    <row r="1044" spans="10:10" x14ac:dyDescent="0.25">
      <c r="J1044" s="6"/>
    </row>
    <row r="1045" spans="10:10" x14ac:dyDescent="0.25">
      <c r="J1045" s="6"/>
    </row>
    <row r="1046" spans="10:10" x14ac:dyDescent="0.25">
      <c r="J1046" s="6"/>
    </row>
    <row r="1047" spans="10:10" x14ac:dyDescent="0.25">
      <c r="J1047" s="6"/>
    </row>
    <row r="1048" spans="10:10" x14ac:dyDescent="0.25">
      <c r="J1048" s="6"/>
    </row>
    <row r="1049" spans="10:10" x14ac:dyDescent="0.25">
      <c r="J1049" s="6"/>
    </row>
    <row r="1050" spans="10:10" x14ac:dyDescent="0.25">
      <c r="J1050" s="6"/>
    </row>
    <row r="1051" spans="10:10" x14ac:dyDescent="0.25">
      <c r="J1051" s="6"/>
    </row>
    <row r="1052" spans="10:10" x14ac:dyDescent="0.25">
      <c r="J1052" s="6"/>
    </row>
    <row r="1053" spans="10:10" x14ac:dyDescent="0.25">
      <c r="J1053" s="6"/>
    </row>
    <row r="1054" spans="10:10" x14ac:dyDescent="0.25">
      <c r="J1054" s="6"/>
    </row>
    <row r="1055" spans="10:10" x14ac:dyDescent="0.25">
      <c r="J1055" s="6"/>
    </row>
    <row r="1056" spans="10:10" x14ac:dyDescent="0.25">
      <c r="J1056" s="6"/>
    </row>
    <row r="1057" spans="10:10" x14ac:dyDescent="0.25">
      <c r="J1057" s="6"/>
    </row>
    <row r="1058" spans="10:10" x14ac:dyDescent="0.25">
      <c r="J1058" s="6"/>
    </row>
    <row r="1059" spans="10:10" x14ac:dyDescent="0.25">
      <c r="J1059" s="6"/>
    </row>
    <row r="1060" spans="10:10" x14ac:dyDescent="0.25">
      <c r="J1060" s="6"/>
    </row>
    <row r="1061" spans="10:10" x14ac:dyDescent="0.25">
      <c r="J1061" s="6"/>
    </row>
    <row r="1062" spans="10:10" x14ac:dyDescent="0.25">
      <c r="J1062" s="6"/>
    </row>
    <row r="1063" spans="10:10" x14ac:dyDescent="0.25">
      <c r="J1063" s="6"/>
    </row>
    <row r="1064" spans="10:10" x14ac:dyDescent="0.25">
      <c r="J1064" s="6"/>
    </row>
    <row r="1065" spans="10:10" x14ac:dyDescent="0.25">
      <c r="J1065" s="6"/>
    </row>
    <row r="1066" spans="10:10" x14ac:dyDescent="0.25">
      <c r="J1066" s="6"/>
    </row>
    <row r="1067" spans="10:10" x14ac:dyDescent="0.25">
      <c r="J1067" s="6"/>
    </row>
    <row r="1068" spans="10:10" x14ac:dyDescent="0.25">
      <c r="J1068" s="6"/>
    </row>
    <row r="1069" spans="10:10" x14ac:dyDescent="0.25">
      <c r="J1069" s="6"/>
    </row>
    <row r="1070" spans="10:10" x14ac:dyDescent="0.25">
      <c r="J1070" s="6"/>
    </row>
    <row r="1071" spans="10:10" x14ac:dyDescent="0.25">
      <c r="J1071" s="6"/>
    </row>
    <row r="1072" spans="10:10" x14ac:dyDescent="0.25">
      <c r="J1072" s="6"/>
    </row>
    <row r="1073" spans="10:10" x14ac:dyDescent="0.25">
      <c r="J1073" s="6"/>
    </row>
    <row r="1074" spans="10:10" x14ac:dyDescent="0.25">
      <c r="J1074" s="6"/>
    </row>
    <row r="1075" spans="10:10" x14ac:dyDescent="0.25">
      <c r="J1075" s="6"/>
    </row>
    <row r="1076" spans="10:10" x14ac:dyDescent="0.25">
      <c r="J1076" s="6"/>
    </row>
    <row r="1077" spans="10:10" x14ac:dyDescent="0.25">
      <c r="J1077" s="6"/>
    </row>
    <row r="1078" spans="10:10" x14ac:dyDescent="0.25">
      <c r="J1078" s="6"/>
    </row>
    <row r="1079" spans="10:10" x14ac:dyDescent="0.25">
      <c r="J1079" s="6"/>
    </row>
    <row r="1080" spans="10:10" x14ac:dyDescent="0.25">
      <c r="J1080" s="6"/>
    </row>
    <row r="1081" spans="10:10" x14ac:dyDescent="0.25">
      <c r="J1081" s="6"/>
    </row>
    <row r="1082" spans="10:10" x14ac:dyDescent="0.25">
      <c r="J1082" s="6"/>
    </row>
    <row r="1083" spans="10:10" x14ac:dyDescent="0.25">
      <c r="J1083" s="6"/>
    </row>
    <row r="1084" spans="10:10" x14ac:dyDescent="0.25">
      <c r="J1084" s="6"/>
    </row>
    <row r="1085" spans="10:10" x14ac:dyDescent="0.25">
      <c r="J1085" s="6"/>
    </row>
    <row r="1086" spans="10:10" x14ac:dyDescent="0.25">
      <c r="J1086" s="6"/>
    </row>
    <row r="1087" spans="10:10" x14ac:dyDescent="0.25">
      <c r="J1087" s="6"/>
    </row>
    <row r="1088" spans="10:10" x14ac:dyDescent="0.25">
      <c r="J1088" s="6"/>
    </row>
    <row r="1089" spans="10:10" x14ac:dyDescent="0.25">
      <c r="J1089" s="6"/>
    </row>
    <row r="1090" spans="10:10" x14ac:dyDescent="0.25">
      <c r="J1090" s="6"/>
    </row>
    <row r="1091" spans="10:10" x14ac:dyDescent="0.25">
      <c r="J1091" s="6"/>
    </row>
    <row r="1092" spans="10:10" x14ac:dyDescent="0.25">
      <c r="J1092" s="6"/>
    </row>
    <row r="1093" spans="10:10" x14ac:dyDescent="0.25">
      <c r="J1093" s="6"/>
    </row>
    <row r="1094" spans="10:10" x14ac:dyDescent="0.25">
      <c r="J1094" s="6"/>
    </row>
    <row r="1095" spans="10:10" x14ac:dyDescent="0.25">
      <c r="J1095" s="6"/>
    </row>
    <row r="1096" spans="10:10" x14ac:dyDescent="0.25">
      <c r="J1096" s="6"/>
    </row>
    <row r="1097" spans="10:10" x14ac:dyDescent="0.25">
      <c r="J1097" s="6"/>
    </row>
    <row r="1098" spans="10:10" x14ac:dyDescent="0.25">
      <c r="J1098" s="6"/>
    </row>
    <row r="1099" spans="10:10" x14ac:dyDescent="0.25">
      <c r="J1099" s="6"/>
    </row>
    <row r="1100" spans="10:10" x14ac:dyDescent="0.25">
      <c r="J1100" s="6"/>
    </row>
    <row r="1101" spans="10:10" x14ac:dyDescent="0.25">
      <c r="J1101" s="6"/>
    </row>
    <row r="1102" spans="10:10" x14ac:dyDescent="0.25">
      <c r="J1102" s="6"/>
    </row>
    <row r="1103" spans="10:10" x14ac:dyDescent="0.25">
      <c r="J1103" s="6"/>
    </row>
    <row r="1104" spans="10:10" x14ac:dyDescent="0.25">
      <c r="J1104" s="6"/>
    </row>
    <row r="1105" spans="10:10" x14ac:dyDescent="0.25">
      <c r="J1105" s="6"/>
    </row>
    <row r="1106" spans="10:10" x14ac:dyDescent="0.25">
      <c r="J1106" s="6"/>
    </row>
    <row r="1107" spans="10:10" x14ac:dyDescent="0.25">
      <c r="J1107" s="6"/>
    </row>
    <row r="1108" spans="10:10" x14ac:dyDescent="0.25">
      <c r="J1108" s="6"/>
    </row>
    <row r="1109" spans="10:10" x14ac:dyDescent="0.25">
      <c r="J1109" s="6"/>
    </row>
    <row r="1110" spans="10:10" x14ac:dyDescent="0.25">
      <c r="J1110" s="6"/>
    </row>
    <row r="1111" spans="10:10" x14ac:dyDescent="0.25">
      <c r="J1111" s="6"/>
    </row>
    <row r="1112" spans="10:10" x14ac:dyDescent="0.25">
      <c r="J1112" s="6"/>
    </row>
    <row r="1113" spans="10:10" x14ac:dyDescent="0.25">
      <c r="J1113" s="6"/>
    </row>
    <row r="1114" spans="10:10" x14ac:dyDescent="0.25">
      <c r="J1114" s="6"/>
    </row>
    <row r="1115" spans="10:10" x14ac:dyDescent="0.25">
      <c r="J1115" s="6"/>
    </row>
    <row r="1116" spans="10:10" x14ac:dyDescent="0.25">
      <c r="J1116" s="6"/>
    </row>
    <row r="1117" spans="10:10" x14ac:dyDescent="0.25">
      <c r="J1117" s="6"/>
    </row>
    <row r="1118" spans="10:10" x14ac:dyDescent="0.25">
      <c r="J1118" s="6"/>
    </row>
    <row r="1119" spans="10:10" x14ac:dyDescent="0.25">
      <c r="J1119" s="6"/>
    </row>
    <row r="1120" spans="10:10" x14ac:dyDescent="0.25">
      <c r="J1120" s="6"/>
    </row>
    <row r="1121" spans="10:10" x14ac:dyDescent="0.25">
      <c r="J1121" s="6"/>
    </row>
    <row r="1122" spans="10:10" x14ac:dyDescent="0.25">
      <c r="J1122" s="6"/>
    </row>
    <row r="1123" spans="10:10" x14ac:dyDescent="0.25">
      <c r="J1123" s="6"/>
    </row>
    <row r="1124" spans="10:10" x14ac:dyDescent="0.25">
      <c r="J1124" s="6"/>
    </row>
    <row r="1125" spans="10:10" x14ac:dyDescent="0.25">
      <c r="J1125" s="6"/>
    </row>
    <row r="1126" spans="10:10" x14ac:dyDescent="0.25">
      <c r="J1126" s="6"/>
    </row>
    <row r="1127" spans="10:10" x14ac:dyDescent="0.25">
      <c r="J1127" s="6"/>
    </row>
    <row r="1128" spans="10:10" x14ac:dyDescent="0.25">
      <c r="J1128" s="6"/>
    </row>
    <row r="1129" spans="10:10" x14ac:dyDescent="0.25">
      <c r="J1129" s="6"/>
    </row>
    <row r="1130" spans="10:10" x14ac:dyDescent="0.25">
      <c r="J1130" s="6"/>
    </row>
    <row r="1131" spans="10:10" x14ac:dyDescent="0.25">
      <c r="J1131" s="6"/>
    </row>
    <row r="1132" spans="10:10" x14ac:dyDescent="0.25">
      <c r="J1132" s="6"/>
    </row>
    <row r="1133" spans="10:10" x14ac:dyDescent="0.25">
      <c r="J1133" s="6"/>
    </row>
    <row r="1134" spans="10:10" x14ac:dyDescent="0.25">
      <c r="J1134" s="6"/>
    </row>
    <row r="1135" spans="10:10" x14ac:dyDescent="0.25">
      <c r="J1135" s="6"/>
    </row>
    <row r="1136" spans="10:10" x14ac:dyDescent="0.25">
      <c r="J1136" s="6"/>
    </row>
    <row r="1137" spans="10:10" x14ac:dyDescent="0.25">
      <c r="J1137" s="6"/>
    </row>
    <row r="1138" spans="10:10" x14ac:dyDescent="0.25">
      <c r="J1138" s="6"/>
    </row>
    <row r="1139" spans="10:10" x14ac:dyDescent="0.25">
      <c r="J1139" s="6"/>
    </row>
    <row r="1140" spans="10:10" x14ac:dyDescent="0.25">
      <c r="J1140" s="6"/>
    </row>
    <row r="1141" spans="10:10" x14ac:dyDescent="0.25">
      <c r="J1141" s="6"/>
    </row>
    <row r="1142" spans="10:10" x14ac:dyDescent="0.25">
      <c r="J1142" s="6"/>
    </row>
    <row r="1143" spans="10:10" x14ac:dyDescent="0.25">
      <c r="J1143" s="6"/>
    </row>
    <row r="1144" spans="10:10" x14ac:dyDescent="0.25">
      <c r="J1144" s="6"/>
    </row>
    <row r="1145" spans="10:10" x14ac:dyDescent="0.25">
      <c r="J1145" s="6"/>
    </row>
    <row r="1146" spans="10:10" x14ac:dyDescent="0.25">
      <c r="J1146" s="6"/>
    </row>
    <row r="1147" spans="10:10" x14ac:dyDescent="0.25">
      <c r="J1147" s="6"/>
    </row>
    <row r="1148" spans="10:10" x14ac:dyDescent="0.25">
      <c r="J1148" s="6"/>
    </row>
    <row r="1149" spans="10:10" x14ac:dyDescent="0.25">
      <c r="J1149" s="6"/>
    </row>
    <row r="1150" spans="10:10" x14ac:dyDescent="0.25">
      <c r="J1150" s="6"/>
    </row>
    <row r="1151" spans="10:10" x14ac:dyDescent="0.25">
      <c r="J1151" s="6"/>
    </row>
    <row r="1152" spans="10:10" x14ac:dyDescent="0.25">
      <c r="J1152" s="6"/>
    </row>
    <row r="1153" spans="10:10" x14ac:dyDescent="0.25">
      <c r="J1153" s="6"/>
    </row>
    <row r="1154" spans="10:10" x14ac:dyDescent="0.25">
      <c r="J1154" s="6"/>
    </row>
    <row r="1155" spans="10:10" x14ac:dyDescent="0.25">
      <c r="J1155" s="6"/>
    </row>
    <row r="1156" spans="10:10" x14ac:dyDescent="0.25">
      <c r="J1156" s="6"/>
    </row>
    <row r="1157" spans="10:10" x14ac:dyDescent="0.25">
      <c r="J1157" s="6"/>
    </row>
    <row r="1158" spans="10:10" x14ac:dyDescent="0.25">
      <c r="J1158" s="6"/>
    </row>
    <row r="1159" spans="10:10" x14ac:dyDescent="0.25">
      <c r="J1159" s="6"/>
    </row>
    <row r="1160" spans="10:10" x14ac:dyDescent="0.25">
      <c r="J1160" s="6"/>
    </row>
    <row r="1161" spans="10:10" x14ac:dyDescent="0.25">
      <c r="J1161" s="6"/>
    </row>
    <row r="1162" spans="10:10" x14ac:dyDescent="0.25">
      <c r="J1162" s="6"/>
    </row>
    <row r="1163" spans="10:10" x14ac:dyDescent="0.25">
      <c r="J1163" s="6"/>
    </row>
    <row r="1164" spans="10:10" x14ac:dyDescent="0.25">
      <c r="J1164" s="6"/>
    </row>
    <row r="1165" spans="10:10" x14ac:dyDescent="0.25">
      <c r="J1165" s="6"/>
    </row>
    <row r="1166" spans="10:10" x14ac:dyDescent="0.25">
      <c r="J1166" s="6"/>
    </row>
    <row r="1167" spans="10:10" x14ac:dyDescent="0.25">
      <c r="J1167" s="6"/>
    </row>
    <row r="1168" spans="10:10" x14ac:dyDescent="0.25">
      <c r="J1168" s="6"/>
    </row>
    <row r="1169" spans="10:10" x14ac:dyDescent="0.25">
      <c r="J1169" s="6"/>
    </row>
    <row r="1170" spans="10:10" x14ac:dyDescent="0.25">
      <c r="J1170" s="6"/>
    </row>
    <row r="1171" spans="10:10" x14ac:dyDescent="0.25">
      <c r="J1171" s="6"/>
    </row>
    <row r="1172" spans="10:10" x14ac:dyDescent="0.25">
      <c r="J1172" s="6"/>
    </row>
    <row r="1173" spans="10:10" x14ac:dyDescent="0.25">
      <c r="J1173" s="6"/>
    </row>
    <row r="1174" spans="10:10" x14ac:dyDescent="0.25">
      <c r="J1174" s="6"/>
    </row>
    <row r="1175" spans="10:10" x14ac:dyDescent="0.25">
      <c r="J1175" s="6"/>
    </row>
    <row r="1176" spans="10:10" x14ac:dyDescent="0.25">
      <c r="J1176" s="6"/>
    </row>
    <row r="1177" spans="10:10" x14ac:dyDescent="0.25">
      <c r="J1177" s="6"/>
    </row>
    <row r="1178" spans="10:10" x14ac:dyDescent="0.25">
      <c r="J1178" s="6"/>
    </row>
    <row r="1179" spans="10:10" x14ac:dyDescent="0.25">
      <c r="J1179" s="6"/>
    </row>
    <row r="1180" spans="10:10" x14ac:dyDescent="0.25">
      <c r="J1180" s="6"/>
    </row>
    <row r="1181" spans="10:10" x14ac:dyDescent="0.25">
      <c r="J1181" s="6"/>
    </row>
    <row r="1182" spans="10:10" x14ac:dyDescent="0.25">
      <c r="J1182" s="6"/>
    </row>
    <row r="1183" spans="10:10" x14ac:dyDescent="0.25">
      <c r="J1183" s="6"/>
    </row>
    <row r="1184" spans="10:10" x14ac:dyDescent="0.25">
      <c r="J1184" s="6"/>
    </row>
    <row r="1185" spans="10:10" x14ac:dyDescent="0.25">
      <c r="J1185" s="6"/>
    </row>
    <row r="1186" spans="10:10" x14ac:dyDescent="0.25">
      <c r="J1186" s="6"/>
    </row>
    <row r="1187" spans="10:10" x14ac:dyDescent="0.25">
      <c r="J1187" s="6"/>
    </row>
    <row r="1188" spans="10:10" x14ac:dyDescent="0.25">
      <c r="J1188" s="6"/>
    </row>
    <row r="1189" spans="10:10" x14ac:dyDescent="0.25">
      <c r="J1189" s="6"/>
    </row>
    <row r="1190" spans="10:10" x14ac:dyDescent="0.25">
      <c r="J1190" s="6"/>
    </row>
    <row r="1191" spans="10:10" x14ac:dyDescent="0.25">
      <c r="J1191" s="6"/>
    </row>
    <row r="1192" spans="10:10" x14ac:dyDescent="0.25">
      <c r="J1192" s="6"/>
    </row>
    <row r="1193" spans="10:10" x14ac:dyDescent="0.25">
      <c r="J1193" s="6"/>
    </row>
    <row r="1194" spans="10:10" x14ac:dyDescent="0.25">
      <c r="J1194" s="6"/>
    </row>
    <row r="1195" spans="10:10" x14ac:dyDescent="0.25">
      <c r="J1195" s="6"/>
    </row>
    <row r="1196" spans="10:10" x14ac:dyDescent="0.25">
      <c r="J1196" s="6"/>
    </row>
    <row r="1197" spans="10:10" x14ac:dyDescent="0.25">
      <c r="J1197" s="6"/>
    </row>
    <row r="1198" spans="10:10" x14ac:dyDescent="0.25">
      <c r="J1198" s="6"/>
    </row>
    <row r="1199" spans="10:10" x14ac:dyDescent="0.25">
      <c r="J1199" s="6"/>
    </row>
    <row r="1200" spans="10:10" x14ac:dyDescent="0.25">
      <c r="J1200" s="6"/>
    </row>
    <row r="1201" spans="10:10" x14ac:dyDescent="0.25">
      <c r="J1201" s="6"/>
    </row>
    <row r="1202" spans="10:10" x14ac:dyDescent="0.25">
      <c r="J1202" s="6"/>
    </row>
    <row r="1203" spans="10:10" x14ac:dyDescent="0.25">
      <c r="J1203" s="6"/>
    </row>
    <row r="1204" spans="10:10" x14ac:dyDescent="0.25">
      <c r="J1204" s="6"/>
    </row>
    <row r="1205" spans="10:10" x14ac:dyDescent="0.25">
      <c r="J1205" s="6"/>
    </row>
    <row r="1206" spans="10:10" x14ac:dyDescent="0.25">
      <c r="J1206" s="6"/>
    </row>
    <row r="1207" spans="10:10" x14ac:dyDescent="0.25">
      <c r="J1207" s="6"/>
    </row>
    <row r="1208" spans="10:10" x14ac:dyDescent="0.25">
      <c r="J1208" s="6"/>
    </row>
    <row r="1209" spans="10:10" x14ac:dyDescent="0.25">
      <c r="J1209" s="6"/>
    </row>
    <row r="1210" spans="10:10" x14ac:dyDescent="0.25">
      <c r="J1210" s="6"/>
    </row>
    <row r="1211" spans="10:10" x14ac:dyDescent="0.25">
      <c r="J1211" s="6"/>
    </row>
    <row r="1212" spans="10:10" x14ac:dyDescent="0.25">
      <c r="J1212" s="6"/>
    </row>
    <row r="1213" spans="10:10" x14ac:dyDescent="0.25">
      <c r="J1213" s="6"/>
    </row>
    <row r="1214" spans="10:10" x14ac:dyDescent="0.25">
      <c r="J1214" s="6"/>
    </row>
    <row r="1215" spans="10:10" x14ac:dyDescent="0.25">
      <c r="J1215" s="6"/>
    </row>
    <row r="1216" spans="10:10" x14ac:dyDescent="0.25">
      <c r="J1216" s="6"/>
    </row>
    <row r="1217" spans="10:10" x14ac:dyDescent="0.25">
      <c r="J1217" s="6"/>
    </row>
    <row r="1218" spans="10:10" x14ac:dyDescent="0.25">
      <c r="J1218" s="6"/>
    </row>
    <row r="1219" spans="10:10" x14ac:dyDescent="0.25">
      <c r="J1219" s="6"/>
    </row>
    <row r="1220" spans="10:10" x14ac:dyDescent="0.25">
      <c r="J1220" s="6"/>
    </row>
    <row r="1221" spans="10:10" x14ac:dyDescent="0.25">
      <c r="J1221" s="6"/>
    </row>
    <row r="1222" spans="10:10" x14ac:dyDescent="0.25">
      <c r="J1222" s="6"/>
    </row>
    <row r="1223" spans="10:10" x14ac:dyDescent="0.25">
      <c r="J1223" s="6"/>
    </row>
    <row r="1224" spans="10:10" x14ac:dyDescent="0.25">
      <c r="J1224" s="6"/>
    </row>
    <row r="1225" spans="10:10" x14ac:dyDescent="0.25">
      <c r="J1225" s="6"/>
    </row>
    <row r="1226" spans="10:10" x14ac:dyDescent="0.25">
      <c r="J1226" s="6"/>
    </row>
    <row r="1227" spans="10:10" x14ac:dyDescent="0.25">
      <c r="J1227" s="6"/>
    </row>
    <row r="1228" spans="10:10" x14ac:dyDescent="0.25">
      <c r="J1228" s="6"/>
    </row>
    <row r="1229" spans="10:10" x14ac:dyDescent="0.25">
      <c r="J1229" s="6"/>
    </row>
    <row r="1230" spans="10:10" x14ac:dyDescent="0.25">
      <c r="J1230" s="6"/>
    </row>
    <row r="1231" spans="10:10" x14ac:dyDescent="0.25">
      <c r="J1231" s="6"/>
    </row>
    <row r="1232" spans="10:10" x14ac:dyDescent="0.25">
      <c r="J1232" s="6"/>
    </row>
    <row r="1233" spans="10:10" x14ac:dyDescent="0.25">
      <c r="J1233" s="6"/>
    </row>
    <row r="1234" spans="10:10" x14ac:dyDescent="0.25">
      <c r="J1234" s="6"/>
    </row>
    <row r="1235" spans="10:10" x14ac:dyDescent="0.25">
      <c r="J1235" s="6"/>
    </row>
    <row r="1236" spans="10:10" x14ac:dyDescent="0.25">
      <c r="J1236" s="6"/>
    </row>
    <row r="1237" spans="10:10" x14ac:dyDescent="0.25">
      <c r="J1237" s="6"/>
    </row>
    <row r="1238" spans="10:10" x14ac:dyDescent="0.25">
      <c r="J1238" s="6"/>
    </row>
    <row r="1239" spans="10:10" x14ac:dyDescent="0.25">
      <c r="J1239" s="6"/>
    </row>
    <row r="1240" spans="10:10" x14ac:dyDescent="0.25">
      <c r="J1240" s="6"/>
    </row>
    <row r="1241" spans="10:10" x14ac:dyDescent="0.25">
      <c r="J1241" s="6"/>
    </row>
    <row r="1242" spans="10:10" x14ac:dyDescent="0.25">
      <c r="J1242" s="6"/>
    </row>
    <row r="1243" spans="10:10" x14ac:dyDescent="0.25">
      <c r="J1243" s="6"/>
    </row>
    <row r="1244" spans="10:10" x14ac:dyDescent="0.25">
      <c r="J1244" s="6"/>
    </row>
    <row r="1245" spans="10:10" x14ac:dyDescent="0.25">
      <c r="J1245" s="6"/>
    </row>
    <row r="1246" spans="10:10" x14ac:dyDescent="0.25">
      <c r="J1246" s="6"/>
    </row>
    <row r="1247" spans="10:10" x14ac:dyDescent="0.25">
      <c r="J1247" s="6"/>
    </row>
    <row r="1248" spans="10:10" x14ac:dyDescent="0.25">
      <c r="J1248" s="6"/>
    </row>
    <row r="1249" spans="10:10" x14ac:dyDescent="0.25">
      <c r="J1249" s="6"/>
    </row>
    <row r="1250" spans="10:10" x14ac:dyDescent="0.25">
      <c r="J1250" s="6"/>
    </row>
    <row r="1251" spans="10:10" x14ac:dyDescent="0.25">
      <c r="J1251" s="6"/>
    </row>
    <row r="1252" spans="10:10" x14ac:dyDescent="0.25">
      <c r="J1252" s="6"/>
    </row>
    <row r="1253" spans="10:10" x14ac:dyDescent="0.25">
      <c r="J1253" s="6"/>
    </row>
    <row r="1254" spans="10:10" x14ac:dyDescent="0.25">
      <c r="J1254" s="6"/>
    </row>
    <row r="1255" spans="10:10" x14ac:dyDescent="0.25">
      <c r="J1255" s="6"/>
    </row>
    <row r="1256" spans="10:10" x14ac:dyDescent="0.25">
      <c r="J1256" s="6"/>
    </row>
    <row r="1257" spans="10:10" x14ac:dyDescent="0.25">
      <c r="J1257" s="6"/>
    </row>
    <row r="1258" spans="10:10" x14ac:dyDescent="0.25">
      <c r="J1258" s="6"/>
    </row>
    <row r="1259" spans="10:10" x14ac:dyDescent="0.25">
      <c r="J1259" s="6"/>
    </row>
    <row r="1260" spans="10:10" x14ac:dyDescent="0.25">
      <c r="J1260" s="6"/>
    </row>
    <row r="1261" spans="10:10" x14ac:dyDescent="0.25">
      <c r="J1261" s="6"/>
    </row>
    <row r="1262" spans="10:10" x14ac:dyDescent="0.25">
      <c r="J1262" s="6"/>
    </row>
    <row r="1263" spans="10:10" x14ac:dyDescent="0.25">
      <c r="J1263" s="6"/>
    </row>
    <row r="1264" spans="10:10" x14ac:dyDescent="0.25">
      <c r="J1264" s="6"/>
    </row>
    <row r="1265" spans="10:10" x14ac:dyDescent="0.25">
      <c r="J1265" s="6"/>
    </row>
    <row r="1266" spans="10:10" x14ac:dyDescent="0.25">
      <c r="J1266" s="6"/>
    </row>
    <row r="1267" spans="10:10" x14ac:dyDescent="0.25">
      <c r="J1267" s="6"/>
    </row>
    <row r="1268" spans="10:10" x14ac:dyDescent="0.25">
      <c r="J1268" s="6"/>
    </row>
    <row r="1269" spans="10:10" x14ac:dyDescent="0.25">
      <c r="J1269" s="6"/>
    </row>
    <row r="1270" spans="10:10" x14ac:dyDescent="0.25">
      <c r="J1270" s="6"/>
    </row>
    <row r="1271" spans="10:10" x14ac:dyDescent="0.25">
      <c r="J1271" s="6"/>
    </row>
    <row r="1272" spans="10:10" x14ac:dyDescent="0.25">
      <c r="J1272" s="6"/>
    </row>
    <row r="1273" spans="10:10" x14ac:dyDescent="0.25">
      <c r="J1273" s="6"/>
    </row>
    <row r="1274" spans="10:10" x14ac:dyDescent="0.25">
      <c r="J1274" s="6"/>
    </row>
    <row r="1275" spans="10:10" x14ac:dyDescent="0.25">
      <c r="J1275" s="6"/>
    </row>
    <row r="1276" spans="10:10" x14ac:dyDescent="0.25">
      <c r="J1276" s="6"/>
    </row>
    <row r="1277" spans="10:10" x14ac:dyDescent="0.25">
      <c r="J1277" s="6"/>
    </row>
    <row r="1278" spans="10:10" x14ac:dyDescent="0.25">
      <c r="J1278" s="6"/>
    </row>
    <row r="1279" spans="10:10" x14ac:dyDescent="0.25">
      <c r="J1279" s="6"/>
    </row>
    <row r="1280" spans="10:10" x14ac:dyDescent="0.25">
      <c r="J1280" s="6"/>
    </row>
    <row r="1281" spans="10:10" x14ac:dyDescent="0.25">
      <c r="J1281" s="6"/>
    </row>
    <row r="1282" spans="10:10" x14ac:dyDescent="0.25">
      <c r="J1282" s="6"/>
    </row>
    <row r="1283" spans="10:10" x14ac:dyDescent="0.25">
      <c r="J1283" s="6"/>
    </row>
    <row r="1284" spans="10:10" x14ac:dyDescent="0.25">
      <c r="J1284" s="6"/>
    </row>
    <row r="1285" spans="10:10" x14ac:dyDescent="0.25">
      <c r="J1285" s="6"/>
    </row>
    <row r="1286" spans="10:10" x14ac:dyDescent="0.25">
      <c r="J1286" s="6"/>
    </row>
    <row r="1287" spans="10:10" x14ac:dyDescent="0.25">
      <c r="J1287" s="6"/>
    </row>
    <row r="1288" spans="10:10" x14ac:dyDescent="0.25">
      <c r="J1288" s="6"/>
    </row>
    <row r="1289" spans="10:10" x14ac:dyDescent="0.25">
      <c r="J1289" s="6"/>
    </row>
    <row r="1290" spans="10:10" x14ac:dyDescent="0.25">
      <c r="J1290" s="6"/>
    </row>
    <row r="1291" spans="10:10" x14ac:dyDescent="0.25">
      <c r="J1291" s="6"/>
    </row>
    <row r="1292" spans="10:10" x14ac:dyDescent="0.25">
      <c r="J1292" s="6"/>
    </row>
    <row r="1293" spans="10:10" x14ac:dyDescent="0.25">
      <c r="J1293" s="6"/>
    </row>
    <row r="1294" spans="10:10" x14ac:dyDescent="0.25">
      <c r="J1294" s="6"/>
    </row>
    <row r="1295" spans="10:10" x14ac:dyDescent="0.25">
      <c r="J1295" s="6"/>
    </row>
    <row r="1296" spans="10:10" x14ac:dyDescent="0.25">
      <c r="J1296" s="6"/>
    </row>
    <row r="1297" spans="10:10" x14ac:dyDescent="0.25">
      <c r="J1297" s="6"/>
    </row>
    <row r="1298" spans="10:10" x14ac:dyDescent="0.25">
      <c r="J1298" s="6"/>
    </row>
    <row r="1299" spans="10:10" x14ac:dyDescent="0.25">
      <c r="J1299" s="6"/>
    </row>
    <row r="1300" spans="10:10" x14ac:dyDescent="0.25">
      <c r="J1300" s="6"/>
    </row>
    <row r="1301" spans="10:10" x14ac:dyDescent="0.25">
      <c r="J1301" s="6"/>
    </row>
    <row r="1302" spans="10:10" x14ac:dyDescent="0.25">
      <c r="J1302" s="6"/>
    </row>
    <row r="1303" spans="10:10" x14ac:dyDescent="0.25">
      <c r="J1303" s="6"/>
    </row>
    <row r="1304" spans="10:10" x14ac:dyDescent="0.25">
      <c r="J1304" s="6"/>
    </row>
    <row r="1305" spans="10:10" x14ac:dyDescent="0.25">
      <c r="J1305" s="6"/>
    </row>
    <row r="1306" spans="10:10" x14ac:dyDescent="0.25">
      <c r="J1306" s="6"/>
    </row>
    <row r="1307" spans="10:10" x14ac:dyDescent="0.25">
      <c r="J1307" s="6"/>
    </row>
    <row r="1308" spans="10:10" x14ac:dyDescent="0.25">
      <c r="J1308" s="6"/>
    </row>
    <row r="1309" spans="10:10" x14ac:dyDescent="0.25">
      <c r="J1309" s="6"/>
    </row>
    <row r="1310" spans="10:10" x14ac:dyDescent="0.25">
      <c r="J1310" s="6"/>
    </row>
    <row r="1311" spans="10:10" x14ac:dyDescent="0.25">
      <c r="J1311" s="6"/>
    </row>
    <row r="1312" spans="10:10" x14ac:dyDescent="0.25">
      <c r="J1312" s="6"/>
    </row>
    <row r="1313" spans="10:10" x14ac:dyDescent="0.25">
      <c r="J1313" s="6"/>
    </row>
    <row r="1314" spans="10:10" x14ac:dyDescent="0.25">
      <c r="J1314" s="6"/>
    </row>
    <row r="1315" spans="10:10" x14ac:dyDescent="0.25">
      <c r="J1315" s="6"/>
    </row>
    <row r="1316" spans="10:10" x14ac:dyDescent="0.25">
      <c r="J1316" s="6"/>
    </row>
    <row r="1317" spans="10:10" x14ac:dyDescent="0.25">
      <c r="J1317" s="6"/>
    </row>
    <row r="1318" spans="10:10" x14ac:dyDescent="0.25">
      <c r="J1318" s="6"/>
    </row>
    <row r="1319" spans="10:10" x14ac:dyDescent="0.25">
      <c r="J1319" s="6"/>
    </row>
    <row r="1320" spans="10:10" x14ac:dyDescent="0.25">
      <c r="J1320" s="6"/>
    </row>
    <row r="1321" spans="10:10" x14ac:dyDescent="0.25">
      <c r="J1321" s="6"/>
    </row>
    <row r="1322" spans="10:10" x14ac:dyDescent="0.25">
      <c r="J1322" s="6"/>
    </row>
    <row r="1323" spans="10:10" x14ac:dyDescent="0.25">
      <c r="J1323" s="6"/>
    </row>
    <row r="1324" spans="10:10" x14ac:dyDescent="0.25">
      <c r="J1324" s="6"/>
    </row>
    <row r="1325" spans="10:10" x14ac:dyDescent="0.25">
      <c r="J1325" s="6"/>
    </row>
    <row r="1326" spans="10:10" x14ac:dyDescent="0.25">
      <c r="J1326" s="6"/>
    </row>
    <row r="1327" spans="10:10" x14ac:dyDescent="0.25">
      <c r="J1327" s="6"/>
    </row>
    <row r="1328" spans="10:10" x14ac:dyDescent="0.25">
      <c r="J1328" s="6"/>
    </row>
    <row r="1329" spans="10:10" x14ac:dyDescent="0.25">
      <c r="J1329" s="6"/>
    </row>
    <row r="1330" spans="10:10" x14ac:dyDescent="0.25">
      <c r="J1330" s="6"/>
    </row>
    <row r="1331" spans="10:10" x14ac:dyDescent="0.25">
      <c r="J1331" s="6"/>
    </row>
    <row r="1332" spans="10:10" x14ac:dyDescent="0.25">
      <c r="J1332" s="6"/>
    </row>
    <row r="1333" spans="10:10" x14ac:dyDescent="0.25">
      <c r="J1333" s="6"/>
    </row>
    <row r="1334" spans="10:10" x14ac:dyDescent="0.25">
      <c r="J1334" s="6"/>
    </row>
    <row r="1335" spans="10:10" x14ac:dyDescent="0.25">
      <c r="J1335" s="6"/>
    </row>
    <row r="1336" spans="10:10" x14ac:dyDescent="0.25">
      <c r="J1336" s="6"/>
    </row>
  </sheetData>
  <mergeCells count="658">
    <mergeCell ref="AP81:AP82"/>
    <mergeCell ref="AQ59:AQ61"/>
    <mergeCell ref="Q11:Q13"/>
    <mergeCell ref="Q14:Q16"/>
    <mergeCell ref="D1:I1"/>
    <mergeCell ref="J1:L1"/>
    <mergeCell ref="AW90:AW91"/>
    <mergeCell ref="AW93:AW94"/>
    <mergeCell ref="AU96:AV96"/>
    <mergeCell ref="AO60:AO61"/>
    <mergeCell ref="AP60:AP61"/>
    <mergeCell ref="AO63:AO64"/>
    <mergeCell ref="AP63:AP64"/>
    <mergeCell ref="AO75:AO76"/>
    <mergeCell ref="AP75:AP76"/>
    <mergeCell ref="AO84:AO85"/>
    <mergeCell ref="AP84:AP85"/>
    <mergeCell ref="AO87:AO88"/>
    <mergeCell ref="AP87:AP88"/>
    <mergeCell ref="AO66:AO67"/>
    <mergeCell ref="AO69:AO70"/>
    <mergeCell ref="AO72:AO73"/>
    <mergeCell ref="AP72:AP73"/>
    <mergeCell ref="AO78:AO79"/>
    <mergeCell ref="AP78:AP79"/>
    <mergeCell ref="AO81:AO82"/>
    <mergeCell ref="L24:L25"/>
    <mergeCell ref="M24:M25"/>
    <mergeCell ref="N24:N25"/>
    <mergeCell ref="P47:P49"/>
    <mergeCell ref="Q29:Q31"/>
    <mergeCell ref="R29:R31"/>
    <mergeCell ref="P29:P31"/>
    <mergeCell ref="P23:P25"/>
    <mergeCell ref="P26:P28"/>
    <mergeCell ref="P35:P37"/>
    <mergeCell ref="Q41:Q43"/>
    <mergeCell ref="O44:O46"/>
    <mergeCell ref="O74:O76"/>
    <mergeCell ref="M63:M64"/>
    <mergeCell ref="L48:L49"/>
    <mergeCell ref="N75:N76"/>
    <mergeCell ref="P77:P79"/>
    <mergeCell ref="Q68:Q70"/>
    <mergeCell ref="P68:P70"/>
    <mergeCell ref="Q77:Q79"/>
    <mergeCell ref="R80:R82"/>
    <mergeCell ref="Q74:Q76"/>
    <mergeCell ref="L84:L85"/>
    <mergeCell ref="M84:M85"/>
    <mergeCell ref="N84:N85"/>
    <mergeCell ref="L87:L88"/>
    <mergeCell ref="M87:M88"/>
    <mergeCell ref="N87:N88"/>
    <mergeCell ref="L39:L40"/>
    <mergeCell ref="M39:M40"/>
    <mergeCell ref="N39:N40"/>
    <mergeCell ref="M44:M46"/>
    <mergeCell ref="L78:L79"/>
    <mergeCell ref="M78:M79"/>
    <mergeCell ref="N78:N79"/>
    <mergeCell ref="N63:N64"/>
    <mergeCell ref="L66:L67"/>
    <mergeCell ref="M66:M67"/>
    <mergeCell ref="N66:N67"/>
    <mergeCell ref="L69:L70"/>
    <mergeCell ref="M69:M70"/>
    <mergeCell ref="N69:N70"/>
    <mergeCell ref="L72:L73"/>
    <mergeCell ref="M72:M73"/>
    <mergeCell ref="N72:N73"/>
    <mergeCell ref="N81:N82"/>
    <mergeCell ref="I74:I76"/>
    <mergeCell ref="K77:K79"/>
    <mergeCell ref="I65:I67"/>
    <mergeCell ref="I68:I70"/>
    <mergeCell ref="J47:J49"/>
    <mergeCell ref="I50:I52"/>
    <mergeCell ref="J62:J64"/>
    <mergeCell ref="I62:I64"/>
    <mergeCell ref="K59:K61"/>
    <mergeCell ref="J68:J70"/>
    <mergeCell ref="K68:K70"/>
    <mergeCell ref="J50:J52"/>
    <mergeCell ref="I47:I49"/>
    <mergeCell ref="I53:I55"/>
    <mergeCell ref="K74:K76"/>
    <mergeCell ref="J74:J76"/>
    <mergeCell ref="J77:J79"/>
    <mergeCell ref="D97:G97"/>
    <mergeCell ref="I97:L97"/>
    <mergeCell ref="M96:N96"/>
    <mergeCell ref="B74:B76"/>
    <mergeCell ref="B71:B73"/>
    <mergeCell ref="G80:G82"/>
    <mergeCell ref="I77:I79"/>
    <mergeCell ref="K83:K85"/>
    <mergeCell ref="F80:F82"/>
    <mergeCell ref="D77:D79"/>
    <mergeCell ref="G77:G79"/>
    <mergeCell ref="E71:E73"/>
    <mergeCell ref="F71:F73"/>
    <mergeCell ref="F77:F79"/>
    <mergeCell ref="D80:D82"/>
    <mergeCell ref="H65:H85"/>
    <mergeCell ref="D83:D85"/>
    <mergeCell ref="K65:K67"/>
    <mergeCell ref="H86:H88"/>
    <mergeCell ref="L75:L76"/>
    <mergeCell ref="M75:M76"/>
    <mergeCell ref="B77:B79"/>
    <mergeCell ref="L81:L82"/>
    <mergeCell ref="M81:M82"/>
    <mergeCell ref="L27:L28"/>
    <mergeCell ref="M27:M28"/>
    <mergeCell ref="Q5:Q7"/>
    <mergeCell ref="Q8:Q10"/>
    <mergeCell ref="P11:P13"/>
    <mergeCell ref="P20:P22"/>
    <mergeCell ref="O11:O13"/>
    <mergeCell ref="O14:O16"/>
    <mergeCell ref="P14:P16"/>
    <mergeCell ref="J65:J67"/>
    <mergeCell ref="J53:J55"/>
    <mergeCell ref="K44:K46"/>
    <mergeCell ref="K62:K64"/>
    <mergeCell ref="K50:K52"/>
    <mergeCell ref="K56:K58"/>
    <mergeCell ref="K53:K55"/>
    <mergeCell ref="K47:K49"/>
    <mergeCell ref="J44:J46"/>
    <mergeCell ref="R74:R76"/>
    <mergeCell ref="Q71:Q73"/>
    <mergeCell ref="P71:P73"/>
    <mergeCell ref="O20:O22"/>
    <mergeCell ref="O17:O19"/>
    <mergeCell ref="AV80:AV82"/>
    <mergeCell ref="AV65:AV67"/>
    <mergeCell ref="AV68:AV70"/>
    <mergeCell ref="AU62:AU64"/>
    <mergeCell ref="AU80:AU82"/>
    <mergeCell ref="AR59:AR61"/>
    <mergeCell ref="AQ65:AQ67"/>
    <mergeCell ref="AQ62:AQ64"/>
    <mergeCell ref="AQ80:AQ82"/>
    <mergeCell ref="AQ71:AQ73"/>
    <mergeCell ref="AS71:AS73"/>
    <mergeCell ref="AQ77:AQ79"/>
    <mergeCell ref="AS77:AS79"/>
    <mergeCell ref="AS80:AS82"/>
    <mergeCell ref="AR71:AR73"/>
    <mergeCell ref="AQ68:AQ70"/>
    <mergeCell ref="AS65:AS67"/>
    <mergeCell ref="AR65:AR67"/>
    <mergeCell ref="AR68:AR70"/>
    <mergeCell ref="AQ26:AQ28"/>
    <mergeCell ref="AR29:AR31"/>
    <mergeCell ref="AQ41:AQ43"/>
    <mergeCell ref="AO36:AO37"/>
    <mergeCell ref="AP36:AP37"/>
    <mergeCell ref="AO39:AO40"/>
    <mergeCell ref="AP39:AP40"/>
    <mergeCell ref="AO42:AO43"/>
    <mergeCell ref="AP42:AP43"/>
    <mergeCell ref="AQ32:AQ34"/>
    <mergeCell ref="AQ35:AQ37"/>
    <mergeCell ref="I32:I34"/>
    <mergeCell ref="G32:G34"/>
    <mergeCell ref="P80:P82"/>
    <mergeCell ref="G23:G25"/>
    <mergeCell ref="I26:I28"/>
    <mergeCell ref="K38:K40"/>
    <mergeCell ref="N44:N46"/>
    <mergeCell ref="J80:J82"/>
    <mergeCell ref="J71:J73"/>
    <mergeCell ref="L54:L55"/>
    <mergeCell ref="M54:M55"/>
    <mergeCell ref="N54:N55"/>
    <mergeCell ref="L57:L58"/>
    <mergeCell ref="M57:M58"/>
    <mergeCell ref="N57:N58"/>
    <mergeCell ref="L60:L61"/>
    <mergeCell ref="M60:M61"/>
    <mergeCell ref="N60:N61"/>
    <mergeCell ref="I44:I46"/>
    <mergeCell ref="O80:O82"/>
    <mergeCell ref="N27:N28"/>
    <mergeCell ref="K29:K31"/>
    <mergeCell ref="J29:J31"/>
    <mergeCell ref="K71:K73"/>
    <mergeCell ref="Q23:Q25"/>
    <mergeCell ref="R23:R25"/>
    <mergeCell ref="AU14:AU16"/>
    <mergeCell ref="AU17:AU19"/>
    <mergeCell ref="AV23:AV25"/>
    <mergeCell ref="AQ8:AQ10"/>
    <mergeCell ref="AR17:AR19"/>
    <mergeCell ref="AR14:AR16"/>
    <mergeCell ref="AU23:AU25"/>
    <mergeCell ref="AQ17:AQ19"/>
    <mergeCell ref="AU20:AU22"/>
    <mergeCell ref="AQ14:AQ16"/>
    <mergeCell ref="AP21:AP22"/>
    <mergeCell ref="AO24:AO25"/>
    <mergeCell ref="AP24:AP25"/>
    <mergeCell ref="AQ23:AQ25"/>
    <mergeCell ref="Q20:Q22"/>
    <mergeCell ref="Q17:Q19"/>
    <mergeCell ref="AV83:AV85"/>
    <mergeCell ref="AV74:AV76"/>
    <mergeCell ref="AU74:AU76"/>
    <mergeCell ref="AU26:AU28"/>
    <mergeCell ref="AV26:AV28"/>
    <mergeCell ref="AV29:AV31"/>
    <mergeCell ref="R26:R28"/>
    <mergeCell ref="J35:J37"/>
    <mergeCell ref="K35:K37"/>
    <mergeCell ref="L33:L34"/>
    <mergeCell ref="M30:M31"/>
    <mergeCell ref="N30:N31"/>
    <mergeCell ref="L36:L37"/>
    <mergeCell ref="M36:M37"/>
    <mergeCell ref="N36:N37"/>
    <mergeCell ref="P32:P34"/>
    <mergeCell ref="M33:M34"/>
    <mergeCell ref="N33:N34"/>
    <mergeCell ref="AV77:AV79"/>
    <mergeCell ref="AR77:AR79"/>
    <mergeCell ref="AR80:AR82"/>
    <mergeCell ref="AE38:AE40"/>
    <mergeCell ref="AS68:AS70"/>
    <mergeCell ref="AP27:AP28"/>
    <mergeCell ref="AU71:AU73"/>
    <mergeCell ref="AU77:AU79"/>
    <mergeCell ref="AU68:AU70"/>
    <mergeCell ref="AU59:AU61"/>
    <mergeCell ref="AV71:AV73"/>
    <mergeCell ref="AU53:AU55"/>
    <mergeCell ref="AV53:AV55"/>
    <mergeCell ref="AV32:AV34"/>
    <mergeCell ref="AV35:AV37"/>
    <mergeCell ref="AV56:AV58"/>
    <mergeCell ref="AU50:AU52"/>
    <mergeCell ref="AV38:AV40"/>
    <mergeCell ref="AR23:AR25"/>
    <mergeCell ref="AU29:AU31"/>
    <mergeCell ref="AU32:AU34"/>
    <mergeCell ref="AU35:AU37"/>
    <mergeCell ref="AU38:AU40"/>
    <mergeCell ref="AU56:AU58"/>
    <mergeCell ref="AU44:AV46"/>
    <mergeCell ref="AU65:AU67"/>
    <mergeCell ref="AV59:AV61"/>
    <mergeCell ref="AV62:AV64"/>
    <mergeCell ref="AR26:AR28"/>
    <mergeCell ref="L21:L22"/>
    <mergeCell ref="M21:M22"/>
    <mergeCell ref="N21:N22"/>
    <mergeCell ref="M6:M7"/>
    <mergeCell ref="N6:N7"/>
    <mergeCell ref="L6:L7"/>
    <mergeCell ref="L9:L10"/>
    <mergeCell ref="AV5:AV7"/>
    <mergeCell ref="AV11:AV13"/>
    <mergeCell ref="AV8:AV10"/>
    <mergeCell ref="P17:P19"/>
    <mergeCell ref="O5:O7"/>
    <mergeCell ref="P5:P7"/>
    <mergeCell ref="P8:P10"/>
    <mergeCell ref="G20:G22"/>
    <mergeCell ref="E8:E10"/>
    <mergeCell ref="J5:J7"/>
    <mergeCell ref="K14:K16"/>
    <mergeCell ref="I14:I16"/>
    <mergeCell ref="I17:I19"/>
    <mergeCell ref="K11:K13"/>
    <mergeCell ref="J14:J16"/>
    <mergeCell ref="J8:J10"/>
    <mergeCell ref="I8:I10"/>
    <mergeCell ref="F11:F13"/>
    <mergeCell ref="F14:F16"/>
    <mergeCell ref="G14:G16"/>
    <mergeCell ref="I11:I13"/>
    <mergeCell ref="J11:J13"/>
    <mergeCell ref="G11:G13"/>
    <mergeCell ref="O8:O10"/>
    <mergeCell ref="D17:D19"/>
    <mergeCell ref="E17:E19"/>
    <mergeCell ref="D14:D16"/>
    <mergeCell ref="L12:L13"/>
    <mergeCell ref="M12:M13"/>
    <mergeCell ref="N12:N13"/>
    <mergeCell ref="M9:M10"/>
    <mergeCell ref="L15:L16"/>
    <mergeCell ref="M15:M16"/>
    <mergeCell ref="N15:N16"/>
    <mergeCell ref="K17:K19"/>
    <mergeCell ref="N9:N10"/>
    <mergeCell ref="L18:L19"/>
    <mergeCell ref="M18:M19"/>
    <mergeCell ref="N18:N19"/>
    <mergeCell ref="AV17:AV19"/>
    <mergeCell ref="AV20:AV22"/>
    <mergeCell ref="AR5:AR7"/>
    <mergeCell ref="AQ5:AQ7"/>
    <mergeCell ref="D2:L2"/>
    <mergeCell ref="D5:D7"/>
    <mergeCell ref="D8:D10"/>
    <mergeCell ref="F8:F10"/>
    <mergeCell ref="AU5:AU7"/>
    <mergeCell ref="AU11:AU13"/>
    <mergeCell ref="AU8:AU10"/>
    <mergeCell ref="R11:R13"/>
    <mergeCell ref="R14:R16"/>
    <mergeCell ref="R17:R19"/>
    <mergeCell ref="R20:R22"/>
    <mergeCell ref="AQ20:AQ22"/>
    <mergeCell ref="AR8:AR10"/>
    <mergeCell ref="AR11:AR13"/>
    <mergeCell ref="AQ11:AQ13"/>
    <mergeCell ref="AR20:AR22"/>
    <mergeCell ref="AP6:AP7"/>
    <mergeCell ref="AV14:AV16"/>
    <mergeCell ref="D20:D22"/>
    <mergeCell ref="E20:E22"/>
    <mergeCell ref="M1:N1"/>
    <mergeCell ref="B17:B19"/>
    <mergeCell ref="F5:F7"/>
    <mergeCell ref="K20:K22"/>
    <mergeCell ref="B20:B22"/>
    <mergeCell ref="G5:G7"/>
    <mergeCell ref="F17:F19"/>
    <mergeCell ref="G17:G19"/>
    <mergeCell ref="K5:K7"/>
    <mergeCell ref="K8:K10"/>
    <mergeCell ref="B5:B7"/>
    <mergeCell ref="B8:B10"/>
    <mergeCell ref="B14:B16"/>
    <mergeCell ref="E5:E7"/>
    <mergeCell ref="D11:D13"/>
    <mergeCell ref="E11:E13"/>
    <mergeCell ref="J17:J19"/>
    <mergeCell ref="J20:J22"/>
    <mergeCell ref="I20:I22"/>
    <mergeCell ref="E14:E16"/>
    <mergeCell ref="I5:I7"/>
    <mergeCell ref="G8:G10"/>
    <mergeCell ref="H5:H22"/>
    <mergeCell ref="F20:F22"/>
    <mergeCell ref="AO6:AO7"/>
    <mergeCell ref="AO9:AO10"/>
    <mergeCell ref="AO12:AO13"/>
    <mergeCell ref="AO15:AO16"/>
    <mergeCell ref="AP18:AP19"/>
    <mergeCell ref="AO18:AO19"/>
    <mergeCell ref="AP9:AP10"/>
    <mergeCell ref="R5:R7"/>
    <mergeCell ref="AQ29:AQ31"/>
    <mergeCell ref="AO21:AO22"/>
    <mergeCell ref="AE5:AE7"/>
    <mergeCell ref="AE8:AE10"/>
    <mergeCell ref="AE11:AE13"/>
    <mergeCell ref="AE14:AE16"/>
    <mergeCell ref="AE26:AE28"/>
    <mergeCell ref="AE29:AE31"/>
    <mergeCell ref="AE17:AE19"/>
    <mergeCell ref="AE20:AE22"/>
    <mergeCell ref="AE23:AE25"/>
    <mergeCell ref="AP12:AP13"/>
    <mergeCell ref="AP15:AP16"/>
    <mergeCell ref="R8:R10"/>
    <mergeCell ref="AO27:AO28"/>
    <mergeCell ref="AO30:AO31"/>
    <mergeCell ref="J26:J28"/>
    <mergeCell ref="K26:K28"/>
    <mergeCell ref="I29:I31"/>
    <mergeCell ref="J23:J25"/>
    <mergeCell ref="K23:K25"/>
    <mergeCell ref="L30:L31"/>
    <mergeCell ref="K41:K43"/>
    <mergeCell ref="AN33:AN34"/>
    <mergeCell ref="F35:F37"/>
    <mergeCell ref="I35:I37"/>
    <mergeCell ref="H23:H40"/>
    <mergeCell ref="O23:O25"/>
    <mergeCell ref="O26:O28"/>
    <mergeCell ref="I23:I25"/>
    <mergeCell ref="J38:J40"/>
    <mergeCell ref="I38:I40"/>
    <mergeCell ref="K32:K34"/>
    <mergeCell ref="F23:F25"/>
    <mergeCell ref="AE35:AE37"/>
    <mergeCell ref="Q26:Q28"/>
    <mergeCell ref="R38:R40"/>
    <mergeCell ref="AE32:AE34"/>
    <mergeCell ref="Q38:Q40"/>
    <mergeCell ref="Q35:Q37"/>
    <mergeCell ref="O32:O34"/>
    <mergeCell ref="O29:O31"/>
    <mergeCell ref="J32:J34"/>
    <mergeCell ref="AT44:AT46"/>
    <mergeCell ref="AV47:AV49"/>
    <mergeCell ref="O41:O43"/>
    <mergeCell ref="AR32:AR34"/>
    <mergeCell ref="AQ38:AQ40"/>
    <mergeCell ref="AR38:AR40"/>
    <mergeCell ref="AR35:AR37"/>
    <mergeCell ref="AE44:AE46"/>
    <mergeCell ref="AQ44:AQ46"/>
    <mergeCell ref="J41:J43"/>
    <mergeCell ref="AV41:AV43"/>
    <mergeCell ref="R35:R37"/>
    <mergeCell ref="Q32:Q34"/>
    <mergeCell ref="R32:R34"/>
    <mergeCell ref="AP30:AP31"/>
    <mergeCell ref="AO33:AO34"/>
    <mergeCell ref="AP33:AP34"/>
    <mergeCell ref="AV50:AV52"/>
    <mergeCell ref="AR62:AR64"/>
    <mergeCell ref="AR44:AR46"/>
    <mergeCell ref="AR41:AR43"/>
    <mergeCell ref="AR50:AR52"/>
    <mergeCell ref="Q62:Q64"/>
    <mergeCell ref="R62:R64"/>
    <mergeCell ref="AU41:AU43"/>
    <mergeCell ref="AU47:AU49"/>
    <mergeCell ref="AE59:AE61"/>
    <mergeCell ref="R47:R49"/>
    <mergeCell ref="AE50:AE52"/>
    <mergeCell ref="Q47:Q49"/>
    <mergeCell ref="AO48:AO49"/>
    <mergeCell ref="AP48:AP49"/>
    <mergeCell ref="AO51:AO52"/>
    <mergeCell ref="AP51:AP52"/>
    <mergeCell ref="R41:R43"/>
    <mergeCell ref="AQ47:AQ49"/>
    <mergeCell ref="AR47:AR49"/>
    <mergeCell ref="R44:R46"/>
    <mergeCell ref="Q44:Q46"/>
    <mergeCell ref="AR56:AR58"/>
    <mergeCell ref="AQ56:AQ58"/>
    <mergeCell ref="B50:B52"/>
    <mergeCell ref="D50:D52"/>
    <mergeCell ref="AE56:AE58"/>
    <mergeCell ref="AR53:AR55"/>
    <mergeCell ref="AQ53:AQ55"/>
    <mergeCell ref="AQ50:AQ52"/>
    <mergeCell ref="AE47:AE49"/>
    <mergeCell ref="AO54:AO55"/>
    <mergeCell ref="AP54:AP55"/>
    <mergeCell ref="AO57:AO58"/>
    <mergeCell ref="AP57:AP58"/>
    <mergeCell ref="G35:G37"/>
    <mergeCell ref="F38:F40"/>
    <mergeCell ref="G38:G40"/>
    <mergeCell ref="Q50:Q52"/>
    <mergeCell ref="P38:P40"/>
    <mergeCell ref="P41:P43"/>
    <mergeCell ref="P44:P46"/>
    <mergeCell ref="Q56:Q58"/>
    <mergeCell ref="AE41:AE43"/>
    <mergeCell ref="F41:F43"/>
    <mergeCell ref="F50:F52"/>
    <mergeCell ref="G44:G46"/>
    <mergeCell ref="G47:G49"/>
    <mergeCell ref="G50:G52"/>
    <mergeCell ref="G41:G43"/>
    <mergeCell ref="F47:F49"/>
    <mergeCell ref="N42:N43"/>
    <mergeCell ref="O38:O40"/>
    <mergeCell ref="O35:O37"/>
    <mergeCell ref="I41:I43"/>
    <mergeCell ref="B23:B25"/>
    <mergeCell ref="D23:D25"/>
    <mergeCell ref="B29:B31"/>
    <mergeCell ref="D29:D31"/>
    <mergeCell ref="B26:B28"/>
    <mergeCell ref="D26:D28"/>
    <mergeCell ref="F26:F28"/>
    <mergeCell ref="G26:G28"/>
    <mergeCell ref="E23:E25"/>
    <mergeCell ref="E26:E28"/>
    <mergeCell ref="G29:G31"/>
    <mergeCell ref="B35:B37"/>
    <mergeCell ref="D32:D34"/>
    <mergeCell ref="B32:B34"/>
    <mergeCell ref="E35:E37"/>
    <mergeCell ref="B38:B40"/>
    <mergeCell ref="D38:D40"/>
    <mergeCell ref="E29:E31"/>
    <mergeCell ref="F29:F31"/>
    <mergeCell ref="E62:E64"/>
    <mergeCell ref="D47:D49"/>
    <mergeCell ref="E50:E52"/>
    <mergeCell ref="F44:F46"/>
    <mergeCell ref="D35:D37"/>
    <mergeCell ref="E32:E34"/>
    <mergeCell ref="F32:F34"/>
    <mergeCell ref="B41:B43"/>
    <mergeCell ref="D41:D43"/>
    <mergeCell ref="E41:E43"/>
    <mergeCell ref="B44:B46"/>
    <mergeCell ref="E38:E40"/>
    <mergeCell ref="D44:D46"/>
    <mergeCell ref="E44:E46"/>
    <mergeCell ref="E47:E49"/>
    <mergeCell ref="B47:B49"/>
    <mergeCell ref="G62:G64"/>
    <mergeCell ref="G65:G67"/>
    <mergeCell ref="B56:B58"/>
    <mergeCell ref="F56:F58"/>
    <mergeCell ref="B53:B55"/>
    <mergeCell ref="D53:D55"/>
    <mergeCell ref="E53:E55"/>
    <mergeCell ref="F53:F55"/>
    <mergeCell ref="D59:D61"/>
    <mergeCell ref="E59:E61"/>
    <mergeCell ref="G59:G61"/>
    <mergeCell ref="B59:B61"/>
    <mergeCell ref="B62:B64"/>
    <mergeCell ref="E56:E58"/>
    <mergeCell ref="D62:D64"/>
    <mergeCell ref="D56:D58"/>
    <mergeCell ref="G53:G55"/>
    <mergeCell ref="P59:P61"/>
    <mergeCell ref="P50:P52"/>
    <mergeCell ref="P53:P55"/>
    <mergeCell ref="P56:P58"/>
    <mergeCell ref="R53:R55"/>
    <mergeCell ref="Q53:Q55"/>
    <mergeCell ref="R50:R52"/>
    <mergeCell ref="F89:F91"/>
    <mergeCell ref="G89:G91"/>
    <mergeCell ref="H89:H91"/>
    <mergeCell ref="I89:I91"/>
    <mergeCell ref="P86:P88"/>
    <mergeCell ref="M90:M91"/>
    <mergeCell ref="N90:N91"/>
    <mergeCell ref="P89:P91"/>
    <mergeCell ref="Q89:Q91"/>
    <mergeCell ref="R89:R91"/>
    <mergeCell ref="G56:G58"/>
    <mergeCell ref="R56:R58"/>
    <mergeCell ref="Q80:Q82"/>
    <mergeCell ref="R77:R79"/>
    <mergeCell ref="P74:P76"/>
    <mergeCell ref="P65:P67"/>
    <mergeCell ref="Q65:Q67"/>
    <mergeCell ref="B86:B88"/>
    <mergeCell ref="D86:D88"/>
    <mergeCell ref="E86:E88"/>
    <mergeCell ref="F86:F88"/>
    <mergeCell ref="G86:G88"/>
    <mergeCell ref="I86:I88"/>
    <mergeCell ref="B68:B70"/>
    <mergeCell ref="G68:G70"/>
    <mergeCell ref="E65:E67"/>
    <mergeCell ref="E68:E70"/>
    <mergeCell ref="B65:B67"/>
    <mergeCell ref="D65:D67"/>
    <mergeCell ref="F68:F70"/>
    <mergeCell ref="D68:D70"/>
    <mergeCell ref="D71:D73"/>
    <mergeCell ref="F65:F67"/>
    <mergeCell ref="G71:G73"/>
    <mergeCell ref="I71:I73"/>
    <mergeCell ref="I80:I82"/>
    <mergeCell ref="E80:E82"/>
    <mergeCell ref="G83:G85"/>
    <mergeCell ref="I83:I85"/>
    <mergeCell ref="E83:E85"/>
    <mergeCell ref="F83:F85"/>
    <mergeCell ref="AS74:AS76"/>
    <mergeCell ref="AQ83:AQ85"/>
    <mergeCell ref="AS83:AS85"/>
    <mergeCell ref="AR83:AR85"/>
    <mergeCell ref="AU83:AU85"/>
    <mergeCell ref="E77:E79"/>
    <mergeCell ref="B92:B94"/>
    <mergeCell ref="D92:D94"/>
    <mergeCell ref="E92:E94"/>
    <mergeCell ref="F92:F94"/>
    <mergeCell ref="J92:J94"/>
    <mergeCell ref="K92:K94"/>
    <mergeCell ref="K80:K82"/>
    <mergeCell ref="J89:J91"/>
    <mergeCell ref="K89:K91"/>
    <mergeCell ref="B83:B85"/>
    <mergeCell ref="I92:I94"/>
    <mergeCell ref="G92:G94"/>
    <mergeCell ref="H92:H94"/>
    <mergeCell ref="B89:B91"/>
    <mergeCell ref="D89:D91"/>
    <mergeCell ref="AR74:AR76"/>
    <mergeCell ref="AE83:AE85"/>
    <mergeCell ref="E89:E91"/>
    <mergeCell ref="AQ74:AQ76"/>
    <mergeCell ref="H41:H64"/>
    <mergeCell ref="I59:I61"/>
    <mergeCell ref="AE77:AE79"/>
    <mergeCell ref="AE80:AE82"/>
    <mergeCell ref="AE68:AE70"/>
    <mergeCell ref="R65:R67"/>
    <mergeCell ref="R68:R70"/>
    <mergeCell ref="O77:O79"/>
    <mergeCell ref="AE62:AE64"/>
    <mergeCell ref="I56:I58"/>
    <mergeCell ref="P62:P64"/>
    <mergeCell ref="L42:L43"/>
    <mergeCell ref="M42:M43"/>
    <mergeCell ref="AE74:AE76"/>
    <mergeCell ref="R71:R73"/>
    <mergeCell ref="AE53:AE55"/>
    <mergeCell ref="M48:M49"/>
    <mergeCell ref="N48:N49"/>
    <mergeCell ref="L51:L52"/>
    <mergeCell ref="M51:M52"/>
    <mergeCell ref="N51:N52"/>
    <mergeCell ref="L63:L64"/>
    <mergeCell ref="AN72:AN73"/>
    <mergeCell ref="AQ92:AQ94"/>
    <mergeCell ref="AQ89:AQ91"/>
    <mergeCell ref="AE92:AE94"/>
    <mergeCell ref="AR92:AR94"/>
    <mergeCell ref="AR86:AR88"/>
    <mergeCell ref="AV86:AV88"/>
    <mergeCell ref="AO90:AO91"/>
    <mergeCell ref="AO93:AO94"/>
    <mergeCell ref="AV89:AV91"/>
    <mergeCell ref="AE89:AE91"/>
    <mergeCell ref="AR89:AR91"/>
    <mergeCell ref="AU89:AU91"/>
    <mergeCell ref="AP89:AP94"/>
    <mergeCell ref="AV92:AV94"/>
    <mergeCell ref="AN75:AN76"/>
    <mergeCell ref="L90:L91"/>
    <mergeCell ref="J100:L100"/>
    <mergeCell ref="AU86:AU88"/>
    <mergeCell ref="O86:O88"/>
    <mergeCell ref="J86:J88"/>
    <mergeCell ref="K86:K88"/>
    <mergeCell ref="J83:J85"/>
    <mergeCell ref="O83:O85"/>
    <mergeCell ref="O92:O94"/>
    <mergeCell ref="P92:P94"/>
    <mergeCell ref="Q92:Q94"/>
    <mergeCell ref="R92:R94"/>
    <mergeCell ref="O89:O91"/>
    <mergeCell ref="Q86:Q88"/>
    <mergeCell ref="R86:R88"/>
    <mergeCell ref="N93:N94"/>
    <mergeCell ref="M93:M94"/>
    <mergeCell ref="L93:L94"/>
    <mergeCell ref="P83:P85"/>
    <mergeCell ref="Q83:Q85"/>
    <mergeCell ref="R83:R85"/>
    <mergeCell ref="AE86:AE88"/>
    <mergeCell ref="AU92:AU94"/>
  </mergeCells>
  <phoneticPr fontId="0" type="noConversion"/>
  <printOptions horizontalCentered="1" verticalCentered="1"/>
  <pageMargins left="0.51181102362204722" right="0.51181102362204722" top="0.6692913385826772" bottom="0.35433070866141736" header="0.39370078740157483" footer="0.19685039370078741"/>
  <pageSetup paperSize="9" scale="72" fitToHeight="0" orientation="landscape" r:id="rId1"/>
  <headerFooter alignWithMargins="0">
    <oddHeader xml:space="preserve">&amp;C&amp;12HASHEMITE KINGDOM OF JORDAN
ERfKE II
</oddHeader>
    <oddFooter>&amp;L&amp;F&amp;CPage &amp;P of &amp;N&amp;R&amp;D</oddFooter>
  </headerFooter>
  <ignoredErrors>
    <ignoredError sqref="W8 U8 U14 U11 U17 U20 W11 W14 W17 W20 AA8 AA11 AA14 AA17 AA20 AC8 AC11 AC14 AC17 AC20 AF8 AF11 AF14 AF17 AF20 AI8 AI11 AI14 AI17 AI20 Y17 Y20 Y14 Y11 Y8 U56 W56 Y56 AA56 AC56 AI56" formula="1"/>
    <ignoredError sqref="AT9" numberStoredAsText="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Q145"/>
  <sheetViews>
    <sheetView showGridLines="0" topLeftCell="A38" zoomScale="70" zoomScaleNormal="70" workbookViewId="0">
      <selection activeCell="AR27" sqref="AR27"/>
    </sheetView>
  </sheetViews>
  <sheetFormatPr defaultColWidth="9.109375" defaultRowHeight="13.2" x14ac:dyDescent="0.25"/>
  <cols>
    <col min="1" max="1" width="9.109375" style="163"/>
    <col min="2" max="2" width="4.109375" style="219" bestFit="1" customWidth="1"/>
    <col min="3" max="3" width="6.33203125" style="163" customWidth="1"/>
    <col min="4" max="4" width="4.5546875" style="163" customWidth="1"/>
    <col min="5" max="5" width="9.109375" style="163" customWidth="1"/>
    <col min="6" max="6" width="11.88671875" style="163" customWidth="1"/>
    <col min="7" max="7" width="14.44140625" style="163" customWidth="1"/>
    <col min="8" max="8" width="8.5546875" style="163" customWidth="1"/>
    <col min="9" max="9" width="20.88671875" style="163" customWidth="1"/>
    <col min="10" max="10" width="14.5546875" style="163" customWidth="1"/>
    <col min="11" max="11" width="8.5546875" style="163" customWidth="1"/>
    <col min="12" max="12" width="6.44140625" style="163" customWidth="1"/>
    <col min="13" max="13" width="17.6640625" style="163" customWidth="1"/>
    <col min="14" max="14" width="3.5546875" style="163" hidden="1" customWidth="1"/>
    <col min="15" max="15" width="10.5546875" style="163" hidden="1" customWidth="1"/>
    <col min="16" max="16" width="4.109375" style="228" hidden="1" customWidth="1"/>
    <col min="17" max="17" width="12.109375" style="163" hidden="1" customWidth="1"/>
    <col min="18" max="18" width="5.33203125" style="163" hidden="1" customWidth="1"/>
    <col min="19" max="19" width="11.33203125" style="163" hidden="1" customWidth="1"/>
    <col min="20" max="20" width="4.109375" style="163" hidden="1" customWidth="1"/>
    <col min="21" max="21" width="10.5546875" style="163" customWidth="1"/>
    <col min="22" max="22" width="4.109375" style="163" hidden="1" customWidth="1"/>
    <col min="23" max="23" width="13" style="163" hidden="1" customWidth="1"/>
    <col min="24" max="24" width="11.33203125" style="163" hidden="1" customWidth="1"/>
    <col min="25" max="25" width="4" style="228" hidden="1" customWidth="1"/>
    <col min="26" max="26" width="13.33203125" style="163" customWidth="1"/>
    <col min="27" max="27" width="4.109375" style="163" customWidth="1"/>
    <col min="28" max="28" width="13.6640625" style="163" customWidth="1"/>
    <col min="29" max="29" width="5.33203125" style="163" customWidth="1"/>
    <col min="30" max="30" width="4" style="228" customWidth="1"/>
    <col min="31" max="31" width="12.33203125" style="163" customWidth="1"/>
    <col min="32" max="32" width="12.88671875" style="163" customWidth="1"/>
    <col min="33" max="33" width="11.44140625" style="163" customWidth="1"/>
    <col min="34" max="34" width="16.88671875" style="163" customWidth="1"/>
    <col min="35" max="35" width="15.88671875" style="163" customWidth="1"/>
    <col min="36" max="36" width="15.6640625" style="163" customWidth="1"/>
    <col min="37" max="37" width="16.6640625" style="220" customWidth="1"/>
    <col min="38" max="38" width="15" style="220" customWidth="1"/>
    <col min="39" max="39" width="8.6640625" style="163" hidden="1" customWidth="1"/>
    <col min="40" max="40" width="10.44140625" style="163" hidden="1" customWidth="1"/>
    <col min="41" max="41" width="13.5546875" style="163" customWidth="1"/>
    <col min="42" max="42" width="10.5546875" style="163" customWidth="1"/>
    <col min="43" max="43" width="13.44140625" style="48" bestFit="1" customWidth="1"/>
    <col min="44" max="16384" width="9.109375" style="163"/>
  </cols>
  <sheetData>
    <row r="1" spans="2:43" x14ac:dyDescent="0.25">
      <c r="B1" s="182"/>
      <c r="C1" s="183"/>
      <c r="D1" s="886" t="s">
        <v>81</v>
      </c>
      <c r="E1" s="886"/>
      <c r="F1" s="886"/>
      <c r="G1" s="886"/>
      <c r="H1" s="886"/>
      <c r="I1" s="886"/>
      <c r="J1" s="886"/>
      <c r="K1" s="185"/>
      <c r="L1" s="185"/>
      <c r="M1" s="185"/>
      <c r="N1" s="184"/>
      <c r="O1" s="184"/>
      <c r="P1" s="185"/>
      <c r="Q1" s="185"/>
      <c r="R1" s="184"/>
      <c r="S1" s="185"/>
      <c r="T1" s="184"/>
      <c r="U1" s="185"/>
      <c r="V1" s="184"/>
      <c r="W1" s="184"/>
      <c r="Y1" s="185"/>
      <c r="Z1" s="184"/>
      <c r="AA1" s="184"/>
      <c r="AB1" s="185"/>
      <c r="AC1" s="184"/>
      <c r="AD1" s="185"/>
      <c r="AE1" s="185"/>
      <c r="AF1" s="186"/>
      <c r="AG1" s="186"/>
      <c r="AH1" s="186"/>
      <c r="AI1" s="186"/>
      <c r="AJ1" s="186"/>
      <c r="AK1" s="187"/>
      <c r="AL1" s="187"/>
      <c r="AM1" s="186"/>
      <c r="AN1" s="186"/>
      <c r="AO1" s="186"/>
    </row>
    <row r="2" spans="2:43" x14ac:dyDescent="0.25">
      <c r="B2" s="182"/>
      <c r="C2" s="184"/>
      <c r="D2" s="887" t="s">
        <v>498</v>
      </c>
      <c r="E2" s="887"/>
      <c r="F2" s="887"/>
      <c r="G2" s="887"/>
      <c r="H2" s="887"/>
      <c r="I2" s="886"/>
      <c r="J2" s="887"/>
      <c r="K2" s="185"/>
      <c r="L2" s="185"/>
      <c r="M2" s="185"/>
      <c r="N2" s="184"/>
      <c r="O2" s="184"/>
      <c r="P2" s="185"/>
      <c r="Q2" s="185"/>
      <c r="R2" s="184"/>
      <c r="S2" s="185"/>
      <c r="T2" s="184"/>
      <c r="U2" s="185"/>
      <c r="V2" s="184"/>
      <c r="W2" s="184"/>
      <c r="Y2" s="185"/>
      <c r="Z2" s="184"/>
      <c r="AA2" s="184"/>
      <c r="AB2" s="185"/>
      <c r="AC2" s="184"/>
      <c r="AD2" s="185"/>
      <c r="AE2" s="185"/>
      <c r="AF2" s="186"/>
      <c r="AG2" s="186"/>
      <c r="AH2" s="186"/>
      <c r="AI2" s="186"/>
      <c r="AJ2" s="186"/>
      <c r="AK2" s="187"/>
      <c r="AL2" s="187"/>
      <c r="AM2" s="186"/>
      <c r="AN2" s="186"/>
      <c r="AO2" s="186"/>
    </row>
    <row r="3" spans="2:43" ht="17.399999999999999" x14ac:dyDescent="0.25">
      <c r="B3" s="182"/>
      <c r="C3" s="188"/>
      <c r="D3" s="889" t="s">
        <v>454</v>
      </c>
      <c r="E3" s="889"/>
      <c r="F3" s="889"/>
      <c r="G3" s="889"/>
      <c r="H3" s="888" t="s">
        <v>540</v>
      </c>
      <c r="I3" s="888"/>
      <c r="J3" s="189"/>
      <c r="K3" s="190"/>
      <c r="L3" s="191"/>
      <c r="M3" s="186"/>
      <c r="N3" s="192"/>
      <c r="O3" s="186"/>
      <c r="P3" s="166"/>
      <c r="Q3" s="186"/>
      <c r="R3" s="192"/>
      <c r="S3" s="186"/>
      <c r="T3" s="192"/>
      <c r="U3" s="186"/>
      <c r="V3" s="192"/>
      <c r="W3" s="186"/>
      <c r="X3" s="193"/>
      <c r="Y3" s="166"/>
      <c r="Z3" s="186"/>
      <c r="AA3" s="192"/>
      <c r="AB3" s="186"/>
      <c r="AC3" s="192"/>
      <c r="AD3" s="166"/>
      <c r="AE3" s="194"/>
      <c r="AF3" s="194"/>
      <c r="AG3" s="194"/>
      <c r="AH3" s="194"/>
      <c r="AI3" s="194"/>
      <c r="AJ3" s="194"/>
      <c r="AK3" s="195"/>
      <c r="AL3" s="195"/>
      <c r="AM3" s="194"/>
      <c r="AN3" s="194"/>
      <c r="AO3" s="186"/>
      <c r="AP3" s="196"/>
    </row>
    <row r="4" spans="2:43" ht="99.75" customHeight="1" x14ac:dyDescent="0.25">
      <c r="B4" s="197"/>
      <c r="C4" s="197" t="s">
        <v>3</v>
      </c>
      <c r="D4" s="197" t="s">
        <v>23</v>
      </c>
      <c r="E4" s="197" t="s">
        <v>19</v>
      </c>
      <c r="F4" s="197" t="s">
        <v>29</v>
      </c>
      <c r="G4" s="197" t="s">
        <v>30</v>
      </c>
      <c r="H4" s="139" t="s">
        <v>9</v>
      </c>
      <c r="I4" s="150" t="s">
        <v>32</v>
      </c>
      <c r="J4" s="150" t="s">
        <v>42</v>
      </c>
      <c r="K4" s="198" t="s">
        <v>113</v>
      </c>
      <c r="L4" s="199" t="s">
        <v>8</v>
      </c>
      <c r="M4" s="150" t="s">
        <v>24</v>
      </c>
      <c r="N4" s="200" t="s">
        <v>20</v>
      </c>
      <c r="O4" s="150" t="s">
        <v>12</v>
      </c>
      <c r="P4" s="200" t="s">
        <v>20</v>
      </c>
      <c r="Q4" s="150" t="s">
        <v>13</v>
      </c>
      <c r="R4" s="200" t="s">
        <v>20</v>
      </c>
      <c r="S4" s="150" t="s">
        <v>25</v>
      </c>
      <c r="T4" s="200" t="s">
        <v>20</v>
      </c>
      <c r="U4" s="150" t="s">
        <v>14</v>
      </c>
      <c r="V4" s="200" t="s">
        <v>20</v>
      </c>
      <c r="W4" s="150" t="s">
        <v>12</v>
      </c>
      <c r="X4" s="201" t="s">
        <v>246</v>
      </c>
      <c r="Y4" s="200" t="s">
        <v>20</v>
      </c>
      <c r="Z4" s="150" t="s">
        <v>26</v>
      </c>
      <c r="AA4" s="200" t="s">
        <v>20</v>
      </c>
      <c r="AB4" s="150" t="s">
        <v>43</v>
      </c>
      <c r="AC4" s="200" t="s">
        <v>21</v>
      </c>
      <c r="AD4" s="200" t="s">
        <v>22</v>
      </c>
      <c r="AE4" s="150" t="s">
        <v>15</v>
      </c>
      <c r="AF4" s="202" t="s">
        <v>16</v>
      </c>
      <c r="AG4" s="150" t="s">
        <v>383</v>
      </c>
      <c r="AH4" s="150" t="s">
        <v>17</v>
      </c>
      <c r="AI4" s="150" t="s">
        <v>40</v>
      </c>
      <c r="AJ4" s="150" t="s">
        <v>18</v>
      </c>
      <c r="AK4" s="150" t="s">
        <v>46</v>
      </c>
      <c r="AL4" s="150" t="s">
        <v>33</v>
      </c>
      <c r="AM4" s="150" t="s">
        <v>45</v>
      </c>
      <c r="AN4" s="150" t="s">
        <v>44</v>
      </c>
      <c r="AO4" s="203" t="s">
        <v>327</v>
      </c>
      <c r="AP4" s="204" t="s">
        <v>496</v>
      </c>
    </row>
    <row r="5" spans="2:43" ht="12.6" customHeight="1" x14ac:dyDescent="0.25">
      <c r="B5" s="781">
        <v>1</v>
      </c>
      <c r="C5" s="80" t="s">
        <v>1</v>
      </c>
      <c r="D5" s="774" t="s">
        <v>31</v>
      </c>
      <c r="E5" s="774" t="s">
        <v>144</v>
      </c>
      <c r="F5" s="773" t="s">
        <v>28</v>
      </c>
      <c r="G5" s="773" t="s">
        <v>114</v>
      </c>
      <c r="H5" s="885" t="s">
        <v>302</v>
      </c>
      <c r="I5" s="778" t="s">
        <v>115</v>
      </c>
      <c r="J5" s="795">
        <v>4</v>
      </c>
      <c r="K5" s="781" t="s">
        <v>105</v>
      </c>
      <c r="L5" s="786" t="s">
        <v>7</v>
      </c>
      <c r="M5" s="81">
        <f>O5-N5</f>
        <v>40211</v>
      </c>
      <c r="N5" s="82">
        <v>14</v>
      </c>
      <c r="O5" s="81">
        <f>Q5-P5</f>
        <v>40225</v>
      </c>
      <c r="P5" s="82">
        <v>1</v>
      </c>
      <c r="Q5" s="81">
        <f>S5-R5</f>
        <v>40226</v>
      </c>
      <c r="R5" s="82">
        <v>28</v>
      </c>
      <c r="S5" s="81">
        <f>U5-T5</f>
        <v>40254</v>
      </c>
      <c r="T5" s="82">
        <v>28</v>
      </c>
      <c r="U5" s="81">
        <f>W5-V5</f>
        <v>40282</v>
      </c>
      <c r="V5" s="82">
        <v>14</v>
      </c>
      <c r="W5" s="81">
        <f>Z5-Y5</f>
        <v>40296</v>
      </c>
      <c r="X5" s="890" t="s">
        <v>400</v>
      </c>
      <c r="Y5" s="82">
        <v>3</v>
      </c>
      <c r="Z5" s="81">
        <v>40299</v>
      </c>
      <c r="AA5" s="82">
        <v>14</v>
      </c>
      <c r="AB5" s="138">
        <f t="shared" ref="AB5:AB20" si="0">Z5+AA5</f>
        <v>40313</v>
      </c>
      <c r="AC5" s="82">
        <f>30.5*18</f>
        <v>549</v>
      </c>
      <c r="AD5" s="151">
        <f>AC5/30.5</f>
        <v>18</v>
      </c>
      <c r="AE5" s="132">
        <f t="shared" ref="AE5:AE21" si="1">AB5+AC5</f>
        <v>40862</v>
      </c>
      <c r="AF5" s="83"/>
      <c r="AG5" s="807"/>
      <c r="AH5" s="896"/>
      <c r="AI5" s="750"/>
      <c r="AJ5" s="750">
        <v>827342.13300000003</v>
      </c>
      <c r="AK5" s="205"/>
      <c r="AL5" s="816" t="s">
        <v>519</v>
      </c>
      <c r="AM5" s="761">
        <v>1900</v>
      </c>
      <c r="AN5" s="83"/>
      <c r="AO5" s="811" t="s">
        <v>520</v>
      </c>
      <c r="AP5" s="936">
        <v>0.62</v>
      </c>
      <c r="AQ5" s="50"/>
    </row>
    <row r="6" spans="2:43" ht="12.6" customHeight="1" x14ac:dyDescent="0.25">
      <c r="B6" s="782"/>
      <c r="C6" s="85" t="s">
        <v>2</v>
      </c>
      <c r="D6" s="882"/>
      <c r="E6" s="882"/>
      <c r="F6" s="773"/>
      <c r="G6" s="773"/>
      <c r="H6" s="885"/>
      <c r="I6" s="790"/>
      <c r="J6" s="832"/>
      <c r="K6" s="782"/>
      <c r="L6" s="787"/>
      <c r="M6" s="86">
        <v>40694</v>
      </c>
      <c r="N6" s="87">
        <v>14</v>
      </c>
      <c r="O6" s="88">
        <f>M6+N6</f>
        <v>40708</v>
      </c>
      <c r="P6" s="87">
        <v>1</v>
      </c>
      <c r="Q6" s="88">
        <v>40995</v>
      </c>
      <c r="R6" s="87">
        <v>28</v>
      </c>
      <c r="S6" s="88">
        <v>41028</v>
      </c>
      <c r="T6" s="87">
        <v>28</v>
      </c>
      <c r="U6" s="88">
        <f>S6+T6</f>
        <v>41056</v>
      </c>
      <c r="V6" s="87">
        <v>14</v>
      </c>
      <c r="W6" s="88">
        <f>U6+V6</f>
        <v>41070</v>
      </c>
      <c r="X6" s="891"/>
      <c r="Y6" s="87">
        <v>7</v>
      </c>
      <c r="Z6" s="88">
        <f>W6+Y6</f>
        <v>41077</v>
      </c>
      <c r="AA6" s="87">
        <v>14</v>
      </c>
      <c r="AB6" s="133">
        <f t="shared" si="0"/>
        <v>41091</v>
      </c>
      <c r="AC6" s="87">
        <f>30.5*12</f>
        <v>366</v>
      </c>
      <c r="AD6" s="87">
        <f t="shared" ref="AD6:AD21" si="2">AC6/30.5</f>
        <v>12</v>
      </c>
      <c r="AE6" s="133">
        <f t="shared" si="1"/>
        <v>41457</v>
      </c>
      <c r="AF6" s="89"/>
      <c r="AG6" s="784"/>
      <c r="AH6" s="897"/>
      <c r="AI6" s="751"/>
      <c r="AJ6" s="751"/>
      <c r="AK6" s="206"/>
      <c r="AL6" s="814"/>
      <c r="AM6" s="762"/>
      <c r="AN6" s="89"/>
      <c r="AO6" s="812"/>
      <c r="AP6" s="937"/>
      <c r="AQ6" s="50"/>
    </row>
    <row r="7" spans="2:43" ht="12.6" customHeight="1" x14ac:dyDescent="0.25">
      <c r="B7" s="783"/>
      <c r="C7" s="91" t="s">
        <v>0</v>
      </c>
      <c r="D7" s="775"/>
      <c r="E7" s="775"/>
      <c r="F7" s="773"/>
      <c r="G7" s="773"/>
      <c r="H7" s="885"/>
      <c r="I7" s="791"/>
      <c r="J7" s="832"/>
      <c r="K7" s="782"/>
      <c r="L7" s="788"/>
      <c r="M7" s="96"/>
      <c r="N7" s="87"/>
      <c r="O7" s="96"/>
      <c r="P7" s="87"/>
      <c r="Q7" s="96">
        <v>40995</v>
      </c>
      <c r="R7" s="87">
        <f>S7-Q7</f>
        <v>33</v>
      </c>
      <c r="S7" s="96">
        <v>41028</v>
      </c>
      <c r="T7" s="158"/>
      <c r="U7" s="96"/>
      <c r="V7" s="158"/>
      <c r="W7" s="96"/>
      <c r="X7" s="891"/>
      <c r="Y7" s="93"/>
      <c r="Z7" s="159">
        <v>41088</v>
      </c>
      <c r="AA7" s="158"/>
      <c r="AB7" s="159">
        <v>41161</v>
      </c>
      <c r="AC7" s="137">
        <v>180</v>
      </c>
      <c r="AD7" s="131">
        <f>AC7/30.5</f>
        <v>5.9016393442622954</v>
      </c>
      <c r="AE7" s="159">
        <f>AB7+AC7</f>
        <v>41341</v>
      </c>
      <c r="AF7" s="94"/>
      <c r="AG7" s="784"/>
      <c r="AH7" s="897"/>
      <c r="AI7" s="751"/>
      <c r="AJ7" s="751"/>
      <c r="AK7" s="207"/>
      <c r="AL7" s="814"/>
      <c r="AM7" s="762"/>
      <c r="AN7" s="155"/>
      <c r="AO7" s="812"/>
      <c r="AP7" s="937"/>
      <c r="AQ7" s="50"/>
    </row>
    <row r="8" spans="2:43" ht="12.6" customHeight="1" x14ac:dyDescent="0.25">
      <c r="B8" s="781">
        <v>2</v>
      </c>
      <c r="C8" s="80" t="s">
        <v>1</v>
      </c>
      <c r="D8" s="774" t="s">
        <v>31</v>
      </c>
      <c r="E8" s="774" t="s">
        <v>145</v>
      </c>
      <c r="F8" s="773" t="s">
        <v>28</v>
      </c>
      <c r="G8" s="773" t="s">
        <v>116</v>
      </c>
      <c r="H8" s="885"/>
      <c r="I8" s="778" t="s">
        <v>117</v>
      </c>
      <c r="J8" s="832"/>
      <c r="K8" s="782"/>
      <c r="L8" s="786" t="s">
        <v>7</v>
      </c>
      <c r="M8" s="81">
        <f>O8-N8</f>
        <v>40284.75</v>
      </c>
      <c r="N8" s="82"/>
      <c r="O8" s="81">
        <f>Q8-P8</f>
        <v>40284.75</v>
      </c>
      <c r="P8" s="82">
        <v>1</v>
      </c>
      <c r="Q8" s="81">
        <f>S8-R8</f>
        <v>40285.75</v>
      </c>
      <c r="R8" s="82">
        <v>28</v>
      </c>
      <c r="S8" s="81">
        <f>U8-T8</f>
        <v>40313.75</v>
      </c>
      <c r="T8" s="82">
        <v>28</v>
      </c>
      <c r="U8" s="81">
        <f>W8-V8</f>
        <v>40341.75</v>
      </c>
      <c r="V8" s="82"/>
      <c r="W8" s="81">
        <f>Z8-Y8</f>
        <v>40341.75</v>
      </c>
      <c r="X8" s="891"/>
      <c r="Y8" s="82">
        <v>3</v>
      </c>
      <c r="Z8" s="81">
        <f>Z5+(1.5*30.5)</f>
        <v>40344.75</v>
      </c>
      <c r="AA8" s="82">
        <v>14</v>
      </c>
      <c r="AB8" s="132">
        <f t="shared" si="0"/>
        <v>40358.75</v>
      </c>
      <c r="AC8" s="82">
        <f>30.5*18</f>
        <v>549</v>
      </c>
      <c r="AD8" s="82">
        <f t="shared" si="2"/>
        <v>18</v>
      </c>
      <c r="AE8" s="132">
        <f t="shared" si="1"/>
        <v>40907.75</v>
      </c>
      <c r="AF8" s="83"/>
      <c r="AG8" s="784"/>
      <c r="AH8" s="784"/>
      <c r="AI8" s="751"/>
      <c r="AJ8" s="751"/>
      <c r="AK8" s="208"/>
      <c r="AL8" s="814"/>
      <c r="AM8" s="762"/>
      <c r="AN8" s="83"/>
      <c r="AO8" s="746" t="s">
        <v>500</v>
      </c>
      <c r="AP8" s="938">
        <v>0.99</v>
      </c>
      <c r="AQ8" s="50"/>
    </row>
    <row r="9" spans="2:43" ht="12.6" customHeight="1" x14ac:dyDescent="0.25">
      <c r="B9" s="782"/>
      <c r="C9" s="85" t="s">
        <v>2</v>
      </c>
      <c r="D9" s="882"/>
      <c r="E9" s="882"/>
      <c r="F9" s="773"/>
      <c r="G9" s="773"/>
      <c r="H9" s="885"/>
      <c r="I9" s="790"/>
      <c r="J9" s="832"/>
      <c r="K9" s="782"/>
      <c r="L9" s="787"/>
      <c r="M9" s="86">
        <v>40694</v>
      </c>
      <c r="N9" s="87">
        <v>14</v>
      </c>
      <c r="O9" s="88">
        <f>M9+N9</f>
        <v>40708</v>
      </c>
      <c r="P9" s="87">
        <v>1</v>
      </c>
      <c r="Q9" s="88">
        <f>O9+P9</f>
        <v>40709</v>
      </c>
      <c r="R9" s="87">
        <v>28</v>
      </c>
      <c r="S9" s="88">
        <v>41028</v>
      </c>
      <c r="T9" s="87">
        <v>28</v>
      </c>
      <c r="U9" s="88">
        <f>S9+T9</f>
        <v>41056</v>
      </c>
      <c r="V9" s="87">
        <v>14</v>
      </c>
      <c r="W9" s="88">
        <f>U9+V9</f>
        <v>41070</v>
      </c>
      <c r="X9" s="891"/>
      <c r="Y9" s="87">
        <v>7</v>
      </c>
      <c r="Z9" s="88">
        <f>W9+Y9</f>
        <v>41077</v>
      </c>
      <c r="AA9" s="87">
        <v>14</v>
      </c>
      <c r="AB9" s="133">
        <f t="shared" si="0"/>
        <v>41091</v>
      </c>
      <c r="AC9" s="87">
        <f>30.5*12</f>
        <v>366</v>
      </c>
      <c r="AD9" s="87">
        <f t="shared" si="2"/>
        <v>12</v>
      </c>
      <c r="AE9" s="133">
        <f t="shared" si="1"/>
        <v>41457</v>
      </c>
      <c r="AF9" s="89"/>
      <c r="AG9" s="784"/>
      <c r="AH9" s="784"/>
      <c r="AI9" s="751"/>
      <c r="AJ9" s="751"/>
      <c r="AK9" s="209"/>
      <c r="AL9" s="814"/>
      <c r="AM9" s="762"/>
      <c r="AN9" s="89"/>
      <c r="AO9" s="746"/>
      <c r="AP9" s="939"/>
      <c r="AQ9" s="50"/>
    </row>
    <row r="10" spans="2:43" ht="12.6" customHeight="1" x14ac:dyDescent="0.25">
      <c r="B10" s="783"/>
      <c r="C10" s="91" t="s">
        <v>0</v>
      </c>
      <c r="D10" s="775"/>
      <c r="E10" s="775"/>
      <c r="F10" s="773"/>
      <c r="G10" s="773"/>
      <c r="H10" s="885"/>
      <c r="I10" s="791"/>
      <c r="J10" s="832"/>
      <c r="K10" s="783"/>
      <c r="L10" s="788"/>
      <c r="M10" s="96"/>
      <c r="N10" s="87"/>
      <c r="O10" s="96"/>
      <c r="P10" s="87"/>
      <c r="Q10" s="96">
        <v>40995</v>
      </c>
      <c r="R10" s="87">
        <f>S10-Q10</f>
        <v>33</v>
      </c>
      <c r="S10" s="96">
        <v>41028</v>
      </c>
      <c r="T10" s="158"/>
      <c r="U10" s="96"/>
      <c r="V10" s="158"/>
      <c r="W10" s="96"/>
      <c r="X10" s="891"/>
      <c r="Y10" s="93"/>
      <c r="Z10" s="159">
        <v>41088</v>
      </c>
      <c r="AA10" s="158"/>
      <c r="AB10" s="159">
        <v>41161</v>
      </c>
      <c r="AC10" s="137">
        <v>180</v>
      </c>
      <c r="AD10" s="131">
        <f>AC10/30.5</f>
        <v>5.9016393442622954</v>
      </c>
      <c r="AE10" s="159">
        <f>AB10+AC10</f>
        <v>41341</v>
      </c>
      <c r="AF10" s="94"/>
      <c r="AG10" s="784"/>
      <c r="AH10" s="784"/>
      <c r="AI10" s="751"/>
      <c r="AJ10" s="751"/>
      <c r="AK10" s="181"/>
      <c r="AL10" s="814"/>
      <c r="AM10" s="762"/>
      <c r="AN10" s="155"/>
      <c r="AO10" s="746"/>
      <c r="AP10" s="939"/>
      <c r="AQ10" s="50"/>
    </row>
    <row r="11" spans="2:43" ht="12.6" customHeight="1" x14ac:dyDescent="0.25">
      <c r="B11" s="781">
        <v>3</v>
      </c>
      <c r="C11" s="80" t="s">
        <v>1</v>
      </c>
      <c r="D11" s="774" t="s">
        <v>31</v>
      </c>
      <c r="E11" s="774" t="s">
        <v>146</v>
      </c>
      <c r="F11" s="773" t="s">
        <v>28</v>
      </c>
      <c r="G11" s="773" t="s">
        <v>118</v>
      </c>
      <c r="H11" s="885"/>
      <c r="I11" s="778" t="s">
        <v>119</v>
      </c>
      <c r="J11" s="832"/>
      <c r="K11" s="781" t="s">
        <v>328</v>
      </c>
      <c r="L11" s="786" t="s">
        <v>7</v>
      </c>
      <c r="M11" s="81">
        <f>O11-N11</f>
        <v>40330.5</v>
      </c>
      <c r="N11" s="82"/>
      <c r="O11" s="81">
        <f>Q11-P11</f>
        <v>40330.5</v>
      </c>
      <c r="P11" s="82">
        <v>1</v>
      </c>
      <c r="Q11" s="81">
        <f>S11-R11</f>
        <v>40331.5</v>
      </c>
      <c r="R11" s="82">
        <v>28</v>
      </c>
      <c r="S11" s="81">
        <f>U11-T11</f>
        <v>40359.5</v>
      </c>
      <c r="T11" s="82">
        <v>28</v>
      </c>
      <c r="U11" s="81">
        <f>W11-V11</f>
        <v>40387.5</v>
      </c>
      <c r="V11" s="82"/>
      <c r="W11" s="81">
        <f>Z11-Y11</f>
        <v>40387.5</v>
      </c>
      <c r="X11" s="891"/>
      <c r="Y11" s="82">
        <v>3</v>
      </c>
      <c r="Z11" s="132">
        <f>Z8+(1.5*30.5)</f>
        <v>40390.5</v>
      </c>
      <c r="AA11" s="82">
        <v>14</v>
      </c>
      <c r="AB11" s="132">
        <f>Z11+AA11</f>
        <v>40404.5</v>
      </c>
      <c r="AC11" s="82">
        <f>30.5*18</f>
        <v>549</v>
      </c>
      <c r="AD11" s="82">
        <f>AC11/30.5</f>
        <v>18</v>
      </c>
      <c r="AE11" s="132">
        <f>AB11+AC11</f>
        <v>40953.5</v>
      </c>
      <c r="AF11" s="83"/>
      <c r="AG11" s="784"/>
      <c r="AH11" s="784"/>
      <c r="AI11" s="751"/>
      <c r="AJ11" s="751"/>
      <c r="AK11" s="208"/>
      <c r="AL11" s="814"/>
      <c r="AM11" s="762"/>
      <c r="AN11" s="83"/>
      <c r="AO11" s="746" t="s">
        <v>521</v>
      </c>
      <c r="AP11" s="936">
        <v>0.8</v>
      </c>
      <c r="AQ11" s="50"/>
    </row>
    <row r="12" spans="2:43" ht="12.6" customHeight="1" x14ac:dyDescent="0.25">
      <c r="B12" s="782"/>
      <c r="C12" s="85" t="s">
        <v>2</v>
      </c>
      <c r="D12" s="882"/>
      <c r="E12" s="882"/>
      <c r="F12" s="773"/>
      <c r="G12" s="773"/>
      <c r="H12" s="885"/>
      <c r="I12" s="790"/>
      <c r="J12" s="832"/>
      <c r="K12" s="782"/>
      <c r="L12" s="787"/>
      <c r="M12" s="86">
        <v>40694</v>
      </c>
      <c r="N12" s="87">
        <v>14</v>
      </c>
      <c r="O12" s="88">
        <f>M12+N12</f>
        <v>40708</v>
      </c>
      <c r="P12" s="87">
        <v>1</v>
      </c>
      <c r="Q12" s="88">
        <f>O12+P12</f>
        <v>40709</v>
      </c>
      <c r="R12" s="87">
        <v>28</v>
      </c>
      <c r="S12" s="88">
        <v>41028</v>
      </c>
      <c r="T12" s="87">
        <v>28</v>
      </c>
      <c r="U12" s="88">
        <f>S12+T12</f>
        <v>41056</v>
      </c>
      <c r="V12" s="87">
        <v>14</v>
      </c>
      <c r="W12" s="88">
        <f>U12+V12</f>
        <v>41070</v>
      </c>
      <c r="X12" s="891"/>
      <c r="Y12" s="87">
        <v>7</v>
      </c>
      <c r="Z12" s="88">
        <f>W12+Y12</f>
        <v>41077</v>
      </c>
      <c r="AA12" s="87">
        <v>14</v>
      </c>
      <c r="AB12" s="133">
        <f>Z12+AA12</f>
        <v>41091</v>
      </c>
      <c r="AC12" s="87">
        <f>30.5*12</f>
        <v>366</v>
      </c>
      <c r="AD12" s="87">
        <f>AC12/30.5</f>
        <v>12</v>
      </c>
      <c r="AE12" s="133">
        <f>AB12+AC12</f>
        <v>41457</v>
      </c>
      <c r="AF12" s="89"/>
      <c r="AG12" s="784"/>
      <c r="AH12" s="784"/>
      <c r="AI12" s="751"/>
      <c r="AJ12" s="751"/>
      <c r="AK12" s="209"/>
      <c r="AL12" s="814"/>
      <c r="AM12" s="762"/>
      <c r="AN12" s="89"/>
      <c r="AO12" s="746"/>
      <c r="AP12" s="937"/>
      <c r="AQ12" s="50"/>
    </row>
    <row r="13" spans="2:43" ht="12.6" customHeight="1" x14ac:dyDescent="0.25">
      <c r="B13" s="783"/>
      <c r="C13" s="91" t="s">
        <v>0</v>
      </c>
      <c r="D13" s="775"/>
      <c r="E13" s="775"/>
      <c r="F13" s="773"/>
      <c r="G13" s="773"/>
      <c r="H13" s="885"/>
      <c r="I13" s="791"/>
      <c r="J13" s="832"/>
      <c r="K13" s="782"/>
      <c r="L13" s="788"/>
      <c r="M13" s="96"/>
      <c r="N13" s="87"/>
      <c r="O13" s="96"/>
      <c r="P13" s="87"/>
      <c r="Q13" s="96">
        <v>40995</v>
      </c>
      <c r="R13" s="87">
        <f>S13-Q13</f>
        <v>33</v>
      </c>
      <c r="S13" s="96">
        <v>41028</v>
      </c>
      <c r="T13" s="158"/>
      <c r="U13" s="96"/>
      <c r="V13" s="158"/>
      <c r="W13" s="96"/>
      <c r="X13" s="891"/>
      <c r="Y13" s="93"/>
      <c r="Z13" s="159">
        <v>41088</v>
      </c>
      <c r="AA13" s="158"/>
      <c r="AB13" s="159">
        <v>41161</v>
      </c>
      <c r="AC13" s="137">
        <v>180</v>
      </c>
      <c r="AD13" s="131">
        <f>AC13/30.5</f>
        <v>5.9016393442622954</v>
      </c>
      <c r="AE13" s="159">
        <f>AB13+AC13</f>
        <v>41341</v>
      </c>
      <c r="AF13" s="94"/>
      <c r="AG13" s="784"/>
      <c r="AH13" s="784"/>
      <c r="AI13" s="751"/>
      <c r="AJ13" s="751"/>
      <c r="AK13" s="181"/>
      <c r="AL13" s="814"/>
      <c r="AM13" s="762"/>
      <c r="AN13" s="155"/>
      <c r="AO13" s="746"/>
      <c r="AP13" s="937"/>
      <c r="AQ13" s="50"/>
    </row>
    <row r="14" spans="2:43" ht="12.6" customHeight="1" x14ac:dyDescent="0.25">
      <c r="B14" s="781">
        <v>4</v>
      </c>
      <c r="C14" s="80" t="s">
        <v>1</v>
      </c>
      <c r="D14" s="774" t="s">
        <v>31</v>
      </c>
      <c r="E14" s="774" t="s">
        <v>147</v>
      </c>
      <c r="F14" s="773" t="s">
        <v>28</v>
      </c>
      <c r="G14" s="773" t="s">
        <v>120</v>
      </c>
      <c r="H14" s="885"/>
      <c r="I14" s="778" t="s">
        <v>121</v>
      </c>
      <c r="J14" s="832"/>
      <c r="K14" s="782"/>
      <c r="L14" s="786" t="s">
        <v>27</v>
      </c>
      <c r="M14" s="81">
        <f>O14-N14</f>
        <v>40376.25</v>
      </c>
      <c r="N14" s="82"/>
      <c r="O14" s="81">
        <f>Q14-P14</f>
        <v>40376.25</v>
      </c>
      <c r="P14" s="82">
        <v>1</v>
      </c>
      <c r="Q14" s="81">
        <f>S14-R14</f>
        <v>40377.25</v>
      </c>
      <c r="R14" s="221">
        <v>28</v>
      </c>
      <c r="S14" s="81">
        <f>U14-T14</f>
        <v>40405.25</v>
      </c>
      <c r="T14" s="151">
        <v>28</v>
      </c>
      <c r="U14" s="81">
        <f>W14-V14</f>
        <v>40433.25</v>
      </c>
      <c r="V14" s="82"/>
      <c r="W14" s="81">
        <f>Z14-Y14</f>
        <v>40433.25</v>
      </c>
      <c r="X14" s="891"/>
      <c r="Y14" s="82">
        <v>3</v>
      </c>
      <c r="Z14" s="81">
        <f>Z11+(1.5*30.5)</f>
        <v>40436.25</v>
      </c>
      <c r="AA14" s="82">
        <v>14</v>
      </c>
      <c r="AB14" s="132">
        <f t="shared" si="0"/>
        <v>40450.25</v>
      </c>
      <c r="AC14" s="82">
        <f>30.5*18</f>
        <v>549</v>
      </c>
      <c r="AD14" s="82">
        <f t="shared" si="2"/>
        <v>18</v>
      </c>
      <c r="AE14" s="132">
        <f t="shared" si="1"/>
        <v>40999.25</v>
      </c>
      <c r="AF14" s="83"/>
      <c r="AG14" s="784"/>
      <c r="AH14" s="784"/>
      <c r="AI14" s="751"/>
      <c r="AJ14" s="751"/>
      <c r="AK14" s="208"/>
      <c r="AL14" s="814"/>
      <c r="AM14" s="762"/>
      <c r="AN14" s="83"/>
      <c r="AO14" s="746" t="s">
        <v>521</v>
      </c>
      <c r="AP14" s="936">
        <v>0.75</v>
      </c>
    </row>
    <row r="15" spans="2:43" ht="12.6" customHeight="1" x14ac:dyDescent="0.25">
      <c r="B15" s="782"/>
      <c r="C15" s="85" t="s">
        <v>2</v>
      </c>
      <c r="D15" s="882"/>
      <c r="E15" s="882"/>
      <c r="F15" s="773"/>
      <c r="G15" s="773"/>
      <c r="H15" s="885"/>
      <c r="I15" s="790"/>
      <c r="J15" s="832"/>
      <c r="K15" s="782"/>
      <c r="L15" s="787"/>
      <c r="M15" s="86">
        <v>40694</v>
      </c>
      <c r="N15" s="87">
        <v>14</v>
      </c>
      <c r="O15" s="88">
        <f>M15+N15</f>
        <v>40708</v>
      </c>
      <c r="P15" s="87">
        <v>1</v>
      </c>
      <c r="Q15" s="88">
        <f>O15+P15</f>
        <v>40709</v>
      </c>
      <c r="R15" s="135">
        <v>28</v>
      </c>
      <c r="S15" s="88">
        <v>41028</v>
      </c>
      <c r="T15" s="136">
        <v>28</v>
      </c>
      <c r="U15" s="88">
        <f>S15+T15</f>
        <v>41056</v>
      </c>
      <c r="V15" s="87">
        <v>14</v>
      </c>
      <c r="W15" s="88">
        <f>U15+V15</f>
        <v>41070</v>
      </c>
      <c r="X15" s="891"/>
      <c r="Y15" s="87">
        <v>7</v>
      </c>
      <c r="Z15" s="88">
        <f>W15+Y15</f>
        <v>41077</v>
      </c>
      <c r="AA15" s="87">
        <v>14</v>
      </c>
      <c r="AB15" s="133">
        <f t="shared" si="0"/>
        <v>41091</v>
      </c>
      <c r="AC15" s="87">
        <f>30.5*12</f>
        <v>366</v>
      </c>
      <c r="AD15" s="87">
        <f t="shared" si="2"/>
        <v>12</v>
      </c>
      <c r="AE15" s="133">
        <f t="shared" si="1"/>
        <v>41457</v>
      </c>
      <c r="AF15" s="89"/>
      <c r="AG15" s="784"/>
      <c r="AH15" s="784"/>
      <c r="AI15" s="751"/>
      <c r="AJ15" s="751"/>
      <c r="AK15" s="209"/>
      <c r="AL15" s="814"/>
      <c r="AM15" s="762"/>
      <c r="AN15" s="89"/>
      <c r="AO15" s="746"/>
      <c r="AP15" s="937"/>
    </row>
    <row r="16" spans="2:43" ht="12.6" customHeight="1" x14ac:dyDescent="0.25">
      <c r="B16" s="783"/>
      <c r="C16" s="91" t="s">
        <v>0</v>
      </c>
      <c r="D16" s="775"/>
      <c r="E16" s="775"/>
      <c r="F16" s="773"/>
      <c r="G16" s="773"/>
      <c r="H16" s="885"/>
      <c r="I16" s="791"/>
      <c r="J16" s="833"/>
      <c r="K16" s="783"/>
      <c r="L16" s="788"/>
      <c r="M16" s="152"/>
      <c r="N16" s="137"/>
      <c r="O16" s="152"/>
      <c r="P16" s="137"/>
      <c r="Q16" s="152">
        <v>40995</v>
      </c>
      <c r="R16" s="222">
        <f>S16-Q16</f>
        <v>33</v>
      </c>
      <c r="S16" s="152">
        <v>41028</v>
      </c>
      <c r="T16" s="223"/>
      <c r="U16" s="152"/>
      <c r="V16" s="158"/>
      <c r="W16" s="152"/>
      <c r="X16" s="892"/>
      <c r="Y16" s="93"/>
      <c r="Z16" s="159">
        <v>41088</v>
      </c>
      <c r="AA16" s="158"/>
      <c r="AB16" s="159">
        <v>41161</v>
      </c>
      <c r="AC16" s="137">
        <v>180</v>
      </c>
      <c r="AD16" s="154">
        <f>AC16/30.5</f>
        <v>5.9016393442622954</v>
      </c>
      <c r="AE16" s="159">
        <f>AB16+AC16</f>
        <v>41341</v>
      </c>
      <c r="AF16" s="155"/>
      <c r="AG16" s="785"/>
      <c r="AH16" s="785"/>
      <c r="AI16" s="752"/>
      <c r="AJ16" s="752"/>
      <c r="AK16" s="181"/>
      <c r="AL16" s="815"/>
      <c r="AM16" s="763"/>
      <c r="AN16" s="155"/>
      <c r="AO16" s="746"/>
      <c r="AP16" s="937"/>
    </row>
    <row r="17" spans="2:42" ht="12.6" customHeight="1" x14ac:dyDescent="0.25">
      <c r="B17" s="782">
        <v>5</v>
      </c>
      <c r="C17" s="85" t="s">
        <v>1</v>
      </c>
      <c r="D17" s="882" t="s">
        <v>31</v>
      </c>
      <c r="E17" s="882" t="s">
        <v>148</v>
      </c>
      <c r="F17" s="775" t="s">
        <v>28</v>
      </c>
      <c r="G17" s="775" t="s">
        <v>122</v>
      </c>
      <c r="H17" s="777"/>
      <c r="I17" s="883" t="s">
        <v>87</v>
      </c>
      <c r="J17" s="796">
        <v>3</v>
      </c>
      <c r="K17" s="782" t="s">
        <v>106</v>
      </c>
      <c r="L17" s="787" t="s">
        <v>27</v>
      </c>
      <c r="M17" s="88">
        <f>O17-N17</f>
        <v>40696.5</v>
      </c>
      <c r="N17" s="87"/>
      <c r="O17" s="88">
        <f>Q17-P17</f>
        <v>40696.5</v>
      </c>
      <c r="P17" s="87">
        <v>1</v>
      </c>
      <c r="Q17" s="88">
        <f>S17-R17</f>
        <v>40697.5</v>
      </c>
      <c r="R17" s="87">
        <v>28</v>
      </c>
      <c r="S17" s="88">
        <f>U17-T17</f>
        <v>40725.5</v>
      </c>
      <c r="T17" s="87">
        <v>28</v>
      </c>
      <c r="U17" s="88">
        <f>W17-V17</f>
        <v>40753.5</v>
      </c>
      <c r="V17" s="87"/>
      <c r="W17" s="88">
        <f>Z17-Y17</f>
        <v>40753.5</v>
      </c>
      <c r="X17" s="806" t="s">
        <v>343</v>
      </c>
      <c r="Y17" s="87">
        <v>3</v>
      </c>
      <c r="Z17" s="134">
        <f>Z14+(10.5*30.5)</f>
        <v>40756.5</v>
      </c>
      <c r="AA17" s="87">
        <v>14</v>
      </c>
      <c r="AB17" s="127">
        <f t="shared" si="0"/>
        <v>40770.5</v>
      </c>
      <c r="AC17" s="82">
        <f>30.5*18</f>
        <v>549</v>
      </c>
      <c r="AD17" s="87">
        <f t="shared" si="2"/>
        <v>18</v>
      </c>
      <c r="AE17" s="127">
        <f t="shared" si="1"/>
        <v>41319.5</v>
      </c>
      <c r="AF17" s="89"/>
      <c r="AG17" s="784">
        <v>445891</v>
      </c>
      <c r="AH17" s="784">
        <f>AG17/0.708</f>
        <v>629789.54802259896</v>
      </c>
      <c r="AI17" s="784">
        <f>82605/0.708</f>
        <v>116673.72881355933</v>
      </c>
      <c r="AJ17" s="950"/>
      <c r="AK17" s="209"/>
      <c r="AL17" s="814" t="s">
        <v>351</v>
      </c>
      <c r="AM17" s="89"/>
      <c r="AN17" s="89"/>
      <c r="AO17" s="941" t="s">
        <v>494</v>
      </c>
      <c r="AP17" s="940">
        <v>0.99</v>
      </c>
    </row>
    <row r="18" spans="2:42" ht="12.6" customHeight="1" x14ac:dyDescent="0.25">
      <c r="B18" s="782"/>
      <c r="C18" s="85" t="s">
        <v>2</v>
      </c>
      <c r="D18" s="882"/>
      <c r="E18" s="882"/>
      <c r="F18" s="773"/>
      <c r="G18" s="773"/>
      <c r="H18" s="777"/>
      <c r="I18" s="883"/>
      <c r="J18" s="796"/>
      <c r="K18" s="782"/>
      <c r="L18" s="787"/>
      <c r="M18" s="86">
        <v>40694</v>
      </c>
      <c r="N18" s="87">
        <v>14</v>
      </c>
      <c r="O18" s="88">
        <f>M18+N18</f>
        <v>40708</v>
      </c>
      <c r="P18" s="87">
        <v>1</v>
      </c>
      <c r="Q18" s="88">
        <f>O18+P18</f>
        <v>40709</v>
      </c>
      <c r="R18" s="87">
        <v>28</v>
      </c>
      <c r="S18" s="88">
        <f>Q18+R18</f>
        <v>40737</v>
      </c>
      <c r="T18" s="87">
        <v>28</v>
      </c>
      <c r="U18" s="88">
        <f>S18+T18</f>
        <v>40765</v>
      </c>
      <c r="V18" s="87">
        <v>14</v>
      </c>
      <c r="W18" s="88">
        <f>U18+V18</f>
        <v>40779</v>
      </c>
      <c r="X18" s="789"/>
      <c r="Y18" s="82">
        <v>7</v>
      </c>
      <c r="Z18" s="134">
        <f>W18+Y18</f>
        <v>40786</v>
      </c>
      <c r="AA18" s="87">
        <v>14</v>
      </c>
      <c r="AB18" s="127">
        <v>40954</v>
      </c>
      <c r="AC18" s="87">
        <f>30.5*12</f>
        <v>366</v>
      </c>
      <c r="AD18" s="87">
        <f t="shared" si="2"/>
        <v>12</v>
      </c>
      <c r="AE18" s="127">
        <f t="shared" si="1"/>
        <v>41320</v>
      </c>
      <c r="AF18" s="89"/>
      <c r="AG18" s="784"/>
      <c r="AH18" s="784"/>
      <c r="AI18" s="784"/>
      <c r="AJ18" s="827"/>
      <c r="AK18" s="209"/>
      <c r="AL18" s="814"/>
      <c r="AM18" s="89"/>
      <c r="AN18" s="89"/>
      <c r="AO18" s="941"/>
      <c r="AP18" s="939"/>
    </row>
    <row r="19" spans="2:42" ht="12.6" customHeight="1" x14ac:dyDescent="0.25">
      <c r="B19" s="783"/>
      <c r="C19" s="91" t="s">
        <v>0</v>
      </c>
      <c r="D19" s="775"/>
      <c r="E19" s="775"/>
      <c r="F19" s="773"/>
      <c r="G19" s="773"/>
      <c r="H19" s="777"/>
      <c r="I19" s="884"/>
      <c r="J19" s="796"/>
      <c r="K19" s="782"/>
      <c r="L19" s="788"/>
      <c r="M19" s="96"/>
      <c r="N19" s="87"/>
      <c r="O19" s="96"/>
      <c r="P19" s="87"/>
      <c r="Q19" s="96"/>
      <c r="R19" s="158"/>
      <c r="S19" s="96"/>
      <c r="T19" s="158"/>
      <c r="U19" s="96"/>
      <c r="V19" s="158"/>
      <c r="W19" s="96"/>
      <c r="X19" s="789"/>
      <c r="Y19" s="93"/>
      <c r="Z19" s="157">
        <v>40920</v>
      </c>
      <c r="AA19" s="158"/>
      <c r="AB19" s="92">
        <v>40954</v>
      </c>
      <c r="AC19" s="137">
        <v>120</v>
      </c>
      <c r="AD19" s="131">
        <f>AC19/30.5</f>
        <v>3.9344262295081966</v>
      </c>
      <c r="AE19" s="230">
        <f t="shared" si="1"/>
        <v>41074</v>
      </c>
      <c r="AF19" s="229"/>
      <c r="AG19" s="784"/>
      <c r="AH19" s="784"/>
      <c r="AI19" s="784"/>
      <c r="AJ19" s="827"/>
      <c r="AK19" s="181"/>
      <c r="AL19" s="814"/>
      <c r="AM19" s="155"/>
      <c r="AN19" s="155"/>
      <c r="AO19" s="941"/>
      <c r="AP19" s="939"/>
    </row>
    <row r="20" spans="2:42" ht="12.6" customHeight="1" x14ac:dyDescent="0.25">
      <c r="B20" s="781">
        <v>6</v>
      </c>
      <c r="C20" s="80" t="s">
        <v>1</v>
      </c>
      <c r="D20" s="774" t="s">
        <v>31</v>
      </c>
      <c r="E20" s="774" t="s">
        <v>149</v>
      </c>
      <c r="F20" s="773" t="s">
        <v>28</v>
      </c>
      <c r="G20" s="773" t="s">
        <v>123</v>
      </c>
      <c r="H20" s="777"/>
      <c r="I20" s="778" t="s">
        <v>124</v>
      </c>
      <c r="J20" s="796"/>
      <c r="K20" s="782"/>
      <c r="L20" s="786" t="s">
        <v>27</v>
      </c>
      <c r="M20" s="81">
        <f>O20-N20</f>
        <v>40742.25</v>
      </c>
      <c r="N20" s="82"/>
      <c r="O20" s="81">
        <f>Q20-P20</f>
        <v>40742.25</v>
      </c>
      <c r="P20" s="82">
        <v>1</v>
      </c>
      <c r="Q20" s="81">
        <f>S20-R20</f>
        <v>40743.25</v>
      </c>
      <c r="R20" s="82">
        <v>28</v>
      </c>
      <c r="S20" s="81">
        <f>U20-T20</f>
        <v>40771.25</v>
      </c>
      <c r="T20" s="82">
        <v>28</v>
      </c>
      <c r="U20" s="81">
        <f>W20-V20</f>
        <v>40799.25</v>
      </c>
      <c r="V20" s="82"/>
      <c r="W20" s="81">
        <f>Z20-Y20</f>
        <v>40799.25</v>
      </c>
      <c r="X20" s="789"/>
      <c r="Y20" s="82">
        <v>3</v>
      </c>
      <c r="Z20" s="156">
        <f>Z17+(1.5*30.5)</f>
        <v>40802.25</v>
      </c>
      <c r="AA20" s="82">
        <v>14</v>
      </c>
      <c r="AB20" s="126">
        <f t="shared" si="0"/>
        <v>40816.25</v>
      </c>
      <c r="AC20" s="82">
        <f>30.5*18</f>
        <v>549</v>
      </c>
      <c r="AD20" s="82">
        <f t="shared" si="2"/>
        <v>18</v>
      </c>
      <c r="AE20" s="126">
        <f t="shared" si="1"/>
        <v>41365.25</v>
      </c>
      <c r="AF20" s="83"/>
      <c r="AG20" s="784"/>
      <c r="AH20" s="784"/>
      <c r="AI20" s="784"/>
      <c r="AJ20" s="784">
        <f>AH17+AI17</f>
        <v>746463.27683615824</v>
      </c>
      <c r="AK20" s="208"/>
      <c r="AL20" s="814"/>
      <c r="AM20" s="83"/>
      <c r="AN20" s="83"/>
      <c r="AO20" s="941"/>
      <c r="AP20" s="938">
        <v>0.99</v>
      </c>
    </row>
    <row r="21" spans="2:42" ht="12.6" customHeight="1" x14ac:dyDescent="0.25">
      <c r="B21" s="782"/>
      <c r="C21" s="85" t="s">
        <v>2</v>
      </c>
      <c r="D21" s="882"/>
      <c r="E21" s="882"/>
      <c r="F21" s="773"/>
      <c r="G21" s="773"/>
      <c r="H21" s="777"/>
      <c r="I21" s="790"/>
      <c r="J21" s="796"/>
      <c r="K21" s="782"/>
      <c r="L21" s="787"/>
      <c r="M21" s="86">
        <v>40694</v>
      </c>
      <c r="N21" s="87">
        <v>14</v>
      </c>
      <c r="O21" s="88">
        <f>M21+N21</f>
        <v>40708</v>
      </c>
      <c r="P21" s="87">
        <v>1</v>
      </c>
      <c r="Q21" s="88">
        <f>O21+P21</f>
        <v>40709</v>
      </c>
      <c r="R21" s="87">
        <v>28</v>
      </c>
      <c r="S21" s="88">
        <f>Q21+R21</f>
        <v>40737</v>
      </c>
      <c r="T21" s="87">
        <v>28</v>
      </c>
      <c r="U21" s="88">
        <f>S21+T21</f>
        <v>40765</v>
      </c>
      <c r="V21" s="87">
        <v>14</v>
      </c>
      <c r="W21" s="88">
        <f>U21+V21</f>
        <v>40779</v>
      </c>
      <c r="X21" s="789"/>
      <c r="Y21" s="87">
        <v>7</v>
      </c>
      <c r="Z21" s="134">
        <f>W21+Y21</f>
        <v>40786</v>
      </c>
      <c r="AA21" s="87">
        <v>14</v>
      </c>
      <c r="AB21" s="88">
        <v>40954</v>
      </c>
      <c r="AC21" s="87">
        <f>30.5*12</f>
        <v>366</v>
      </c>
      <c r="AD21" s="87">
        <f t="shared" si="2"/>
        <v>12</v>
      </c>
      <c r="AE21" s="127">
        <f t="shared" si="1"/>
        <v>41320</v>
      </c>
      <c r="AF21" s="89"/>
      <c r="AG21" s="784"/>
      <c r="AH21" s="784"/>
      <c r="AI21" s="784"/>
      <c r="AJ21" s="784"/>
      <c r="AK21" s="209"/>
      <c r="AL21" s="814"/>
      <c r="AM21" s="89"/>
      <c r="AN21" s="89"/>
      <c r="AO21" s="941"/>
      <c r="AP21" s="939"/>
    </row>
    <row r="22" spans="2:42" ht="12.6" customHeight="1" x14ac:dyDescent="0.25">
      <c r="B22" s="783"/>
      <c r="C22" s="91" t="s">
        <v>0</v>
      </c>
      <c r="D22" s="775"/>
      <c r="E22" s="775"/>
      <c r="F22" s="773"/>
      <c r="G22" s="773"/>
      <c r="H22" s="777"/>
      <c r="I22" s="791"/>
      <c r="J22" s="796"/>
      <c r="K22" s="782"/>
      <c r="L22" s="788"/>
      <c r="M22" s="96"/>
      <c r="N22" s="87"/>
      <c r="O22" s="96"/>
      <c r="P22" s="87"/>
      <c r="Q22" s="96"/>
      <c r="R22" s="158"/>
      <c r="S22" s="96"/>
      <c r="T22" s="158"/>
      <c r="U22" s="96"/>
      <c r="V22" s="158"/>
      <c r="W22" s="96"/>
      <c r="X22" s="789"/>
      <c r="Y22" s="93"/>
      <c r="Z22" s="157">
        <v>40920</v>
      </c>
      <c r="AA22" s="158"/>
      <c r="AB22" s="92">
        <v>40954</v>
      </c>
      <c r="AC22" s="137">
        <v>120</v>
      </c>
      <c r="AD22" s="131">
        <f>AC22/30.5</f>
        <v>3.9344262295081966</v>
      </c>
      <c r="AE22" s="230">
        <v>41074</v>
      </c>
      <c r="AF22" s="94"/>
      <c r="AG22" s="784"/>
      <c r="AH22" s="784"/>
      <c r="AI22" s="784"/>
      <c r="AJ22" s="784"/>
      <c r="AK22" s="181"/>
      <c r="AL22" s="814"/>
      <c r="AM22" s="155"/>
      <c r="AN22" s="155"/>
      <c r="AO22" s="941"/>
      <c r="AP22" s="939"/>
    </row>
    <row r="23" spans="2:42" ht="12.6" customHeight="1" x14ac:dyDescent="0.25">
      <c r="B23" s="781">
        <v>7</v>
      </c>
      <c r="C23" s="80" t="s">
        <v>1</v>
      </c>
      <c r="D23" s="774" t="s">
        <v>31</v>
      </c>
      <c r="E23" s="774" t="s">
        <v>150</v>
      </c>
      <c r="F23" s="773" t="s">
        <v>28</v>
      </c>
      <c r="G23" s="773" t="s">
        <v>125</v>
      </c>
      <c r="H23" s="777"/>
      <c r="I23" s="778" t="s">
        <v>126</v>
      </c>
      <c r="J23" s="796"/>
      <c r="K23" s="782"/>
      <c r="L23" s="786" t="s">
        <v>27</v>
      </c>
      <c r="M23" s="81">
        <f>O23-N23</f>
        <v>40211</v>
      </c>
      <c r="N23" s="82">
        <v>14</v>
      </c>
      <c r="O23" s="81">
        <f>Q23-P23</f>
        <v>40225</v>
      </c>
      <c r="P23" s="82">
        <v>1</v>
      </c>
      <c r="Q23" s="81">
        <f>S23-R23</f>
        <v>40226</v>
      </c>
      <c r="R23" s="82">
        <v>28</v>
      </c>
      <c r="S23" s="81">
        <f>U23-T23</f>
        <v>40254</v>
      </c>
      <c r="T23" s="82">
        <v>28</v>
      </c>
      <c r="U23" s="81">
        <f>W23-V23</f>
        <v>40282</v>
      </c>
      <c r="V23" s="82">
        <v>14</v>
      </c>
      <c r="W23" s="81">
        <f>Z23-Y23</f>
        <v>40296</v>
      </c>
      <c r="X23" s="789"/>
      <c r="Y23" s="82">
        <v>3</v>
      </c>
      <c r="Z23" s="156">
        <v>40299</v>
      </c>
      <c r="AA23" s="82">
        <v>14</v>
      </c>
      <c r="AB23" s="83">
        <f>Z23+AA23</f>
        <v>40313</v>
      </c>
      <c r="AC23" s="82">
        <f>30.5*18</f>
        <v>549</v>
      </c>
      <c r="AD23" s="82">
        <f>AC23/30.5</f>
        <v>18</v>
      </c>
      <c r="AE23" s="126">
        <f t="shared" ref="AE23:AE39" si="3">AB23+AC23</f>
        <v>40862</v>
      </c>
      <c r="AF23" s="83"/>
      <c r="AG23" s="784"/>
      <c r="AH23" s="784"/>
      <c r="AI23" s="784"/>
      <c r="AJ23" s="402"/>
      <c r="AK23" s="208"/>
      <c r="AL23" s="814"/>
      <c r="AM23" s="83"/>
      <c r="AN23" s="83"/>
      <c r="AO23" s="941"/>
      <c r="AP23" s="938">
        <v>0.99</v>
      </c>
    </row>
    <row r="24" spans="2:42" ht="12.6" customHeight="1" x14ac:dyDescent="0.25">
      <c r="B24" s="782"/>
      <c r="C24" s="85" t="s">
        <v>2</v>
      </c>
      <c r="D24" s="882"/>
      <c r="E24" s="882"/>
      <c r="F24" s="773"/>
      <c r="G24" s="773"/>
      <c r="H24" s="777"/>
      <c r="I24" s="790"/>
      <c r="J24" s="796"/>
      <c r="K24" s="782"/>
      <c r="L24" s="787"/>
      <c r="M24" s="86">
        <v>40694</v>
      </c>
      <c r="N24" s="87">
        <v>14</v>
      </c>
      <c r="O24" s="88">
        <f>M24+N24</f>
        <v>40708</v>
      </c>
      <c r="P24" s="87">
        <v>1</v>
      </c>
      <c r="Q24" s="88">
        <f>O24+P24</f>
        <v>40709</v>
      </c>
      <c r="R24" s="87">
        <v>28</v>
      </c>
      <c r="S24" s="88">
        <f>Q24+R24</f>
        <v>40737</v>
      </c>
      <c r="T24" s="87">
        <v>28</v>
      </c>
      <c r="U24" s="88">
        <f>S24+T24</f>
        <v>40765</v>
      </c>
      <c r="V24" s="87">
        <v>14</v>
      </c>
      <c r="W24" s="88">
        <f>U24+V24</f>
        <v>40779</v>
      </c>
      <c r="X24" s="789"/>
      <c r="Y24" s="87">
        <v>7</v>
      </c>
      <c r="Z24" s="134">
        <f>W24+Y24</f>
        <v>40786</v>
      </c>
      <c r="AA24" s="87">
        <v>14</v>
      </c>
      <c r="AB24" s="88">
        <v>40954</v>
      </c>
      <c r="AC24" s="87">
        <f>30.5*12</f>
        <v>366</v>
      </c>
      <c r="AD24" s="87">
        <f t="shared" ref="AD24:AD39" si="4">AC24/30.5</f>
        <v>12</v>
      </c>
      <c r="AE24" s="127">
        <f t="shared" si="3"/>
        <v>41320</v>
      </c>
      <c r="AF24" s="89"/>
      <c r="AG24" s="784"/>
      <c r="AH24" s="784"/>
      <c r="AI24" s="784"/>
      <c r="AJ24" s="402"/>
      <c r="AK24" s="209"/>
      <c r="AL24" s="814"/>
      <c r="AM24" s="89"/>
      <c r="AN24" s="89"/>
      <c r="AO24" s="941"/>
      <c r="AP24" s="939"/>
    </row>
    <row r="25" spans="2:42" ht="12.6" customHeight="1" x14ac:dyDescent="0.25">
      <c r="B25" s="783"/>
      <c r="C25" s="91" t="s">
        <v>0</v>
      </c>
      <c r="D25" s="775"/>
      <c r="E25" s="775"/>
      <c r="F25" s="773"/>
      <c r="G25" s="773"/>
      <c r="H25" s="777"/>
      <c r="I25" s="791"/>
      <c r="J25" s="797"/>
      <c r="K25" s="783"/>
      <c r="L25" s="788"/>
      <c r="M25" s="96"/>
      <c r="N25" s="87"/>
      <c r="O25" s="96"/>
      <c r="P25" s="87"/>
      <c r="Q25" s="96"/>
      <c r="R25" s="158"/>
      <c r="S25" s="96"/>
      <c r="T25" s="158"/>
      <c r="U25" s="96"/>
      <c r="V25" s="158"/>
      <c r="W25" s="96"/>
      <c r="X25" s="789"/>
      <c r="Y25" s="93"/>
      <c r="Z25" s="157">
        <v>40920</v>
      </c>
      <c r="AA25" s="158"/>
      <c r="AB25" s="92">
        <v>40954</v>
      </c>
      <c r="AC25" s="137">
        <v>120</v>
      </c>
      <c r="AD25" s="131">
        <f>AC25/30.5</f>
        <v>3.9344262295081966</v>
      </c>
      <c r="AE25" s="231">
        <v>41074</v>
      </c>
      <c r="AF25" s="92">
        <v>41054</v>
      </c>
      <c r="AG25" s="785"/>
      <c r="AH25" s="785"/>
      <c r="AI25" s="785"/>
      <c r="AJ25" s="403"/>
      <c r="AK25" s="181"/>
      <c r="AL25" s="815"/>
      <c r="AM25" s="155"/>
      <c r="AN25" s="155"/>
      <c r="AO25" s="942"/>
      <c r="AP25" s="939"/>
    </row>
    <row r="26" spans="2:42" ht="12.6" customHeight="1" x14ac:dyDescent="0.25">
      <c r="B26" s="781">
        <v>8</v>
      </c>
      <c r="C26" s="80" t="s">
        <v>1</v>
      </c>
      <c r="D26" s="774" t="s">
        <v>31</v>
      </c>
      <c r="E26" s="774" t="s">
        <v>151</v>
      </c>
      <c r="F26" s="773" t="s">
        <v>28</v>
      </c>
      <c r="G26" s="773" t="s">
        <v>127</v>
      </c>
      <c r="H26" s="777"/>
      <c r="I26" s="778" t="s">
        <v>128</v>
      </c>
      <c r="J26" s="919">
        <v>2</v>
      </c>
      <c r="K26" s="781" t="s">
        <v>111</v>
      </c>
      <c r="L26" s="786" t="s">
        <v>27</v>
      </c>
      <c r="M26" s="81">
        <f>O26-N26</f>
        <v>40211</v>
      </c>
      <c r="N26" s="82">
        <v>14</v>
      </c>
      <c r="O26" s="81">
        <f>Q26-P26</f>
        <v>40225</v>
      </c>
      <c r="P26" s="82">
        <v>1</v>
      </c>
      <c r="Q26" s="81">
        <f>S26-R26</f>
        <v>40226</v>
      </c>
      <c r="R26" s="82">
        <v>28</v>
      </c>
      <c r="S26" s="81">
        <f>U26-T26</f>
        <v>40254</v>
      </c>
      <c r="T26" s="82">
        <v>28</v>
      </c>
      <c r="U26" s="81">
        <f>W26-V26</f>
        <v>40282</v>
      </c>
      <c r="V26" s="82">
        <v>14</v>
      </c>
      <c r="W26" s="81">
        <f>Z26-Y26</f>
        <v>40296</v>
      </c>
      <c r="X26" s="893" t="s">
        <v>391</v>
      </c>
      <c r="Y26" s="82">
        <v>3</v>
      </c>
      <c r="Z26" s="156">
        <v>40299</v>
      </c>
      <c r="AA26" s="82">
        <v>14</v>
      </c>
      <c r="AB26" s="126">
        <f t="shared" ref="AB26:AB32" si="5">Z26+AA26</f>
        <v>40313</v>
      </c>
      <c r="AC26" s="82">
        <f>30.5*18</f>
        <v>549</v>
      </c>
      <c r="AD26" s="82">
        <f t="shared" si="4"/>
        <v>18</v>
      </c>
      <c r="AE26" s="126">
        <f t="shared" si="3"/>
        <v>40862</v>
      </c>
      <c r="AF26" s="83"/>
      <c r="AG26" s="807">
        <v>418714.56</v>
      </c>
      <c r="AH26" s="807">
        <f>AG26/0.708</f>
        <v>591404.74576271186</v>
      </c>
      <c r="AI26" s="807">
        <f>(19129+97119)/0.708</f>
        <v>164192.09039548025</v>
      </c>
      <c r="AJ26" s="807">
        <f>AH26+AI26</f>
        <v>755596.83615819213</v>
      </c>
      <c r="AK26" s="816" t="s">
        <v>325</v>
      </c>
      <c r="AL26" s="816" t="s">
        <v>324</v>
      </c>
      <c r="AM26" s="781">
        <v>972</v>
      </c>
      <c r="AN26" s="83"/>
      <c r="AO26" s="811" t="s">
        <v>494</v>
      </c>
      <c r="AP26" s="938">
        <v>0.99</v>
      </c>
    </row>
    <row r="27" spans="2:42" ht="12.6" customHeight="1" x14ac:dyDescent="0.25">
      <c r="B27" s="782"/>
      <c r="C27" s="85" t="s">
        <v>2</v>
      </c>
      <c r="D27" s="882"/>
      <c r="E27" s="882"/>
      <c r="F27" s="773"/>
      <c r="G27" s="773"/>
      <c r="H27" s="777"/>
      <c r="I27" s="790"/>
      <c r="J27" s="920"/>
      <c r="K27" s="782"/>
      <c r="L27" s="787"/>
      <c r="M27" s="86">
        <v>40663</v>
      </c>
      <c r="N27" s="87">
        <v>14</v>
      </c>
      <c r="O27" s="88">
        <f>M27+N27</f>
        <v>40677</v>
      </c>
      <c r="P27" s="87">
        <v>1</v>
      </c>
      <c r="Q27" s="88">
        <f>O27+P27</f>
        <v>40678</v>
      </c>
      <c r="R27" s="87">
        <v>28</v>
      </c>
      <c r="S27" s="88">
        <f>Q27+R27</f>
        <v>40706</v>
      </c>
      <c r="T27" s="87">
        <v>28</v>
      </c>
      <c r="U27" s="88">
        <f>S27+T27</f>
        <v>40734</v>
      </c>
      <c r="V27" s="87">
        <v>14</v>
      </c>
      <c r="W27" s="88">
        <f>U27+V27</f>
        <v>40748</v>
      </c>
      <c r="X27" s="894"/>
      <c r="Y27" s="87">
        <v>7</v>
      </c>
      <c r="Z27" s="134">
        <f>W27+Y27</f>
        <v>40755</v>
      </c>
      <c r="AA27" s="87">
        <v>14</v>
      </c>
      <c r="AB27" s="88">
        <v>40824</v>
      </c>
      <c r="AC27" s="87">
        <f>30.5*12</f>
        <v>366</v>
      </c>
      <c r="AD27" s="87">
        <f t="shared" si="4"/>
        <v>12</v>
      </c>
      <c r="AE27" s="127">
        <f t="shared" si="3"/>
        <v>41190</v>
      </c>
      <c r="AF27" s="89"/>
      <c r="AG27" s="784"/>
      <c r="AH27" s="784"/>
      <c r="AI27" s="784"/>
      <c r="AJ27" s="784"/>
      <c r="AK27" s="814"/>
      <c r="AL27" s="814"/>
      <c r="AM27" s="782"/>
      <c r="AN27" s="89"/>
      <c r="AO27" s="812"/>
      <c r="AP27" s="939"/>
    </row>
    <row r="28" spans="2:42" ht="12.6" customHeight="1" x14ac:dyDescent="0.25">
      <c r="B28" s="783"/>
      <c r="C28" s="91" t="s">
        <v>0</v>
      </c>
      <c r="D28" s="775"/>
      <c r="E28" s="775"/>
      <c r="F28" s="773"/>
      <c r="G28" s="773"/>
      <c r="H28" s="777"/>
      <c r="I28" s="791"/>
      <c r="J28" s="920"/>
      <c r="K28" s="783"/>
      <c r="L28" s="788"/>
      <c r="M28" s="86">
        <v>40652</v>
      </c>
      <c r="N28" s="87">
        <v>14</v>
      </c>
      <c r="O28" s="88">
        <f>M28+N28</f>
        <v>40666</v>
      </c>
      <c r="P28" s="87">
        <v>1</v>
      </c>
      <c r="Q28" s="88">
        <f>O28+P28</f>
        <v>40667</v>
      </c>
      <c r="R28" s="87">
        <v>28</v>
      </c>
      <c r="S28" s="160">
        <f>Q28+R28</f>
        <v>40695</v>
      </c>
      <c r="T28" s="87">
        <v>28</v>
      </c>
      <c r="U28" s="88">
        <f>S28+T28</f>
        <v>40723</v>
      </c>
      <c r="V28" s="87">
        <v>14</v>
      </c>
      <c r="W28" s="88">
        <f>U28+V28</f>
        <v>40737</v>
      </c>
      <c r="X28" s="894"/>
      <c r="Y28" s="153">
        <v>7</v>
      </c>
      <c r="Z28" s="157">
        <v>40780</v>
      </c>
      <c r="AA28" s="87">
        <f>AB28-Z28</f>
        <v>44</v>
      </c>
      <c r="AB28" s="160">
        <v>40824</v>
      </c>
      <c r="AC28" s="137">
        <v>180</v>
      </c>
      <c r="AD28" s="87"/>
      <c r="AE28" s="231">
        <v>41004</v>
      </c>
      <c r="AF28" s="92">
        <v>41419</v>
      </c>
      <c r="AG28" s="784"/>
      <c r="AH28" s="784"/>
      <c r="AI28" s="784"/>
      <c r="AJ28" s="784"/>
      <c r="AK28" s="814"/>
      <c r="AL28" s="814"/>
      <c r="AM28" s="782"/>
      <c r="AN28" s="89"/>
      <c r="AO28" s="812"/>
      <c r="AP28" s="939"/>
    </row>
    <row r="29" spans="2:42" ht="12.6" customHeight="1" x14ac:dyDescent="0.25">
      <c r="B29" s="781">
        <v>9</v>
      </c>
      <c r="C29" s="80" t="s">
        <v>1</v>
      </c>
      <c r="D29" s="774" t="s">
        <v>31</v>
      </c>
      <c r="E29" s="774" t="s">
        <v>152</v>
      </c>
      <c r="F29" s="773" t="s">
        <v>28</v>
      </c>
      <c r="G29" s="773" t="s">
        <v>129</v>
      </c>
      <c r="H29" s="777"/>
      <c r="I29" s="778" t="s">
        <v>130</v>
      </c>
      <c r="J29" s="920"/>
      <c r="K29" s="781" t="s">
        <v>110</v>
      </c>
      <c r="L29" s="786" t="s">
        <v>27</v>
      </c>
      <c r="M29" s="81">
        <f>O29-N29</f>
        <v>40211</v>
      </c>
      <c r="N29" s="82">
        <v>14</v>
      </c>
      <c r="O29" s="81">
        <f>Q29-P29</f>
        <v>40225</v>
      </c>
      <c r="P29" s="82">
        <v>1</v>
      </c>
      <c r="Q29" s="81">
        <f>S29-R29</f>
        <v>40226</v>
      </c>
      <c r="R29" s="82">
        <v>28</v>
      </c>
      <c r="S29" s="81">
        <f>U29-T29</f>
        <v>40254</v>
      </c>
      <c r="T29" s="82">
        <v>28</v>
      </c>
      <c r="U29" s="81">
        <f>W29-V29</f>
        <v>40282</v>
      </c>
      <c r="V29" s="82">
        <v>14</v>
      </c>
      <c r="W29" s="81">
        <f>Z29-Y29</f>
        <v>40296</v>
      </c>
      <c r="X29" s="894"/>
      <c r="Y29" s="82">
        <v>3</v>
      </c>
      <c r="Z29" s="156">
        <v>40299</v>
      </c>
      <c r="AA29" s="82">
        <v>14</v>
      </c>
      <c r="AB29" s="126">
        <f t="shared" si="5"/>
        <v>40313</v>
      </c>
      <c r="AC29" s="82">
        <f>30.5*18</f>
        <v>549</v>
      </c>
      <c r="AD29" s="82">
        <f t="shared" si="4"/>
        <v>18</v>
      </c>
      <c r="AE29" s="126">
        <f t="shared" si="3"/>
        <v>40862</v>
      </c>
      <c r="AF29" s="83"/>
      <c r="AG29" s="784"/>
      <c r="AH29" s="784"/>
      <c r="AI29" s="784"/>
      <c r="AJ29" s="784"/>
      <c r="AK29" s="814"/>
      <c r="AL29" s="814"/>
      <c r="AM29" s="933"/>
      <c r="AN29" s="83"/>
      <c r="AO29" s="812"/>
      <c r="AP29" s="938">
        <v>1</v>
      </c>
    </row>
    <row r="30" spans="2:42" ht="12.6" customHeight="1" x14ac:dyDescent="0.25">
      <c r="B30" s="782"/>
      <c r="C30" s="85" t="s">
        <v>2</v>
      </c>
      <c r="D30" s="882"/>
      <c r="E30" s="882"/>
      <c r="F30" s="773"/>
      <c r="G30" s="773"/>
      <c r="H30" s="777"/>
      <c r="I30" s="790"/>
      <c r="J30" s="920"/>
      <c r="K30" s="782"/>
      <c r="L30" s="787"/>
      <c r="M30" s="86">
        <v>40663</v>
      </c>
      <c r="N30" s="87">
        <v>14</v>
      </c>
      <c r="O30" s="88">
        <f>M30+N30</f>
        <v>40677</v>
      </c>
      <c r="P30" s="87">
        <v>1</v>
      </c>
      <c r="Q30" s="88">
        <f>O30+P30</f>
        <v>40678</v>
      </c>
      <c r="R30" s="87">
        <v>28</v>
      </c>
      <c r="S30" s="88">
        <f>Q30+R30</f>
        <v>40706</v>
      </c>
      <c r="T30" s="87">
        <v>28</v>
      </c>
      <c r="U30" s="88">
        <f>S30+T30</f>
        <v>40734</v>
      </c>
      <c r="V30" s="87">
        <v>14</v>
      </c>
      <c r="W30" s="88">
        <f>U30+V30</f>
        <v>40748</v>
      </c>
      <c r="X30" s="894"/>
      <c r="Y30" s="87">
        <v>7</v>
      </c>
      <c r="Z30" s="134">
        <f>W30+Y30</f>
        <v>40755</v>
      </c>
      <c r="AA30" s="87">
        <v>14</v>
      </c>
      <c r="AB30" s="88">
        <v>40824</v>
      </c>
      <c r="AC30" s="87">
        <f>30.5*12</f>
        <v>366</v>
      </c>
      <c r="AD30" s="87">
        <f t="shared" si="4"/>
        <v>12</v>
      </c>
      <c r="AE30" s="127">
        <f t="shared" si="3"/>
        <v>41190</v>
      </c>
      <c r="AF30" s="89"/>
      <c r="AG30" s="784"/>
      <c r="AH30" s="784"/>
      <c r="AI30" s="784"/>
      <c r="AJ30" s="784"/>
      <c r="AK30" s="814"/>
      <c r="AL30" s="814"/>
      <c r="AM30" s="933"/>
      <c r="AN30" s="89"/>
      <c r="AO30" s="812"/>
      <c r="AP30" s="939"/>
    </row>
    <row r="31" spans="2:42" ht="12.6" customHeight="1" x14ac:dyDescent="0.25">
      <c r="B31" s="783"/>
      <c r="C31" s="91" t="s">
        <v>0</v>
      </c>
      <c r="D31" s="775"/>
      <c r="E31" s="775"/>
      <c r="F31" s="773"/>
      <c r="G31" s="773"/>
      <c r="H31" s="777"/>
      <c r="I31" s="791"/>
      <c r="J31" s="921"/>
      <c r="K31" s="783"/>
      <c r="L31" s="788"/>
      <c r="M31" s="86">
        <v>40652</v>
      </c>
      <c r="N31" s="87">
        <v>14</v>
      </c>
      <c r="O31" s="88">
        <f>M31+N31</f>
        <v>40666</v>
      </c>
      <c r="P31" s="87">
        <v>1</v>
      </c>
      <c r="Q31" s="88">
        <f>O31+P31</f>
        <v>40667</v>
      </c>
      <c r="R31" s="87">
        <v>28</v>
      </c>
      <c r="S31" s="160">
        <f>Q31+R31</f>
        <v>40695</v>
      </c>
      <c r="T31" s="87">
        <v>28</v>
      </c>
      <c r="U31" s="88">
        <f>S31+T31</f>
        <v>40723</v>
      </c>
      <c r="V31" s="87">
        <v>14</v>
      </c>
      <c r="W31" s="88">
        <f>U31+V31</f>
        <v>40737</v>
      </c>
      <c r="X31" s="895"/>
      <c r="Y31" s="153">
        <v>7</v>
      </c>
      <c r="Z31" s="157">
        <v>40780</v>
      </c>
      <c r="AA31" s="87">
        <f>AB31-Z31</f>
        <v>44</v>
      </c>
      <c r="AB31" s="231">
        <v>40824</v>
      </c>
      <c r="AC31" s="232">
        <v>230</v>
      </c>
      <c r="AD31" s="87"/>
      <c r="AE31" s="127"/>
      <c r="AF31" s="89"/>
      <c r="AG31" s="785"/>
      <c r="AH31" s="785"/>
      <c r="AI31" s="785"/>
      <c r="AJ31" s="785"/>
      <c r="AK31" s="815"/>
      <c r="AL31" s="815"/>
      <c r="AM31" s="934"/>
      <c r="AN31" s="89"/>
      <c r="AO31" s="813"/>
      <c r="AP31" s="939"/>
    </row>
    <row r="32" spans="2:42" ht="12.6" customHeight="1" x14ac:dyDescent="0.25">
      <c r="B32" s="781">
        <v>10</v>
      </c>
      <c r="C32" s="80" t="s">
        <v>1</v>
      </c>
      <c r="D32" s="774" t="s">
        <v>31</v>
      </c>
      <c r="E32" s="774" t="s">
        <v>153</v>
      </c>
      <c r="F32" s="773" t="s">
        <v>28</v>
      </c>
      <c r="G32" s="773" t="s">
        <v>131</v>
      </c>
      <c r="H32" s="777"/>
      <c r="I32" s="778" t="s">
        <v>132</v>
      </c>
      <c r="J32" s="795">
        <v>4</v>
      </c>
      <c r="K32" s="781" t="s">
        <v>329</v>
      </c>
      <c r="L32" s="786" t="s">
        <v>27</v>
      </c>
      <c r="M32" s="81">
        <f>O32-N32</f>
        <v>40211</v>
      </c>
      <c r="N32" s="82">
        <v>14</v>
      </c>
      <c r="O32" s="81">
        <f>Q32-P32</f>
        <v>40225</v>
      </c>
      <c r="P32" s="82">
        <v>1</v>
      </c>
      <c r="Q32" s="81">
        <f>S32-R32</f>
        <v>40226</v>
      </c>
      <c r="R32" s="82">
        <v>28</v>
      </c>
      <c r="S32" s="81">
        <f>U32-T32</f>
        <v>40254</v>
      </c>
      <c r="T32" s="82">
        <v>28</v>
      </c>
      <c r="U32" s="81">
        <f>W32-V32</f>
        <v>40282</v>
      </c>
      <c r="V32" s="82">
        <v>14</v>
      </c>
      <c r="W32" s="81">
        <f>Z32-Y32</f>
        <v>40296</v>
      </c>
      <c r="X32" s="789" t="s">
        <v>342</v>
      </c>
      <c r="Y32" s="82">
        <v>3</v>
      </c>
      <c r="Z32" s="156">
        <v>40299</v>
      </c>
      <c r="AA32" s="82">
        <v>14</v>
      </c>
      <c r="AB32" s="126">
        <f t="shared" si="5"/>
        <v>40313</v>
      </c>
      <c r="AC32" s="82">
        <f>30.5*18</f>
        <v>549</v>
      </c>
      <c r="AD32" s="82">
        <f t="shared" si="4"/>
        <v>18</v>
      </c>
      <c r="AE32" s="126">
        <f t="shared" si="3"/>
        <v>40862</v>
      </c>
      <c r="AF32" s="83"/>
      <c r="AG32" s="807">
        <v>595896</v>
      </c>
      <c r="AH32" s="807">
        <f>AG32/0.708</f>
        <v>841661.01694915257</v>
      </c>
      <c r="AI32" s="807">
        <f>(69965+164899)/0.708</f>
        <v>331728.81355932204</v>
      </c>
      <c r="AJ32" s="807">
        <f>AH32+AI32</f>
        <v>1173389.8305084747</v>
      </c>
      <c r="AK32" s="208"/>
      <c r="AL32" s="816" t="s">
        <v>341</v>
      </c>
      <c r="AM32" s="83"/>
      <c r="AN32" s="83"/>
      <c r="AO32" s="811" t="s">
        <v>494</v>
      </c>
      <c r="AP32" s="817">
        <v>0.99</v>
      </c>
    </row>
    <row r="33" spans="2:42" ht="12.6" customHeight="1" x14ac:dyDescent="0.25">
      <c r="B33" s="782"/>
      <c r="C33" s="85" t="s">
        <v>2</v>
      </c>
      <c r="D33" s="882"/>
      <c r="E33" s="882"/>
      <c r="F33" s="773"/>
      <c r="G33" s="773"/>
      <c r="H33" s="777"/>
      <c r="I33" s="790"/>
      <c r="J33" s="796"/>
      <c r="K33" s="782"/>
      <c r="L33" s="787"/>
      <c r="M33" s="86">
        <v>40694</v>
      </c>
      <c r="N33" s="87">
        <v>14</v>
      </c>
      <c r="O33" s="88">
        <f>M33+N33</f>
        <v>40708</v>
      </c>
      <c r="P33" s="87">
        <v>1</v>
      </c>
      <c r="Q33" s="88">
        <f>O33+P33</f>
        <v>40709</v>
      </c>
      <c r="R33" s="87">
        <v>28</v>
      </c>
      <c r="S33" s="88">
        <f>Q33+R33</f>
        <v>40737</v>
      </c>
      <c r="T33" s="87">
        <v>28</v>
      </c>
      <c r="U33" s="88">
        <f>S33+T33</f>
        <v>40765</v>
      </c>
      <c r="V33" s="87">
        <v>14</v>
      </c>
      <c r="W33" s="88">
        <f>U33+V33</f>
        <v>40779</v>
      </c>
      <c r="X33" s="789"/>
      <c r="Y33" s="87">
        <v>7</v>
      </c>
      <c r="Z33" s="134">
        <f>W33+Y33</f>
        <v>40786</v>
      </c>
      <c r="AA33" s="87">
        <v>14</v>
      </c>
      <c r="AB33" s="88">
        <v>40954</v>
      </c>
      <c r="AC33" s="87">
        <f>30.5*12</f>
        <v>366</v>
      </c>
      <c r="AD33" s="87">
        <f t="shared" si="4"/>
        <v>12</v>
      </c>
      <c r="AE33" s="127">
        <f t="shared" si="3"/>
        <v>41320</v>
      </c>
      <c r="AF33" s="89"/>
      <c r="AG33" s="784"/>
      <c r="AH33" s="784"/>
      <c r="AI33" s="784"/>
      <c r="AJ33" s="784"/>
      <c r="AK33" s="209"/>
      <c r="AL33" s="814"/>
      <c r="AM33" s="89"/>
      <c r="AN33" s="89"/>
      <c r="AO33" s="812"/>
      <c r="AP33" s="817"/>
    </row>
    <row r="34" spans="2:42" ht="12.6" customHeight="1" x14ac:dyDescent="0.25">
      <c r="B34" s="783"/>
      <c r="C34" s="91" t="s">
        <v>0</v>
      </c>
      <c r="D34" s="775"/>
      <c r="E34" s="775"/>
      <c r="F34" s="773"/>
      <c r="G34" s="773"/>
      <c r="H34" s="777"/>
      <c r="I34" s="791"/>
      <c r="J34" s="796"/>
      <c r="K34" s="782"/>
      <c r="L34" s="788"/>
      <c r="M34" s="96"/>
      <c r="N34" s="87"/>
      <c r="O34" s="96"/>
      <c r="P34" s="87"/>
      <c r="Q34" s="96"/>
      <c r="R34" s="93"/>
      <c r="S34" s="96"/>
      <c r="T34" s="93"/>
      <c r="U34" s="96"/>
      <c r="V34" s="93"/>
      <c r="W34" s="96"/>
      <c r="X34" s="789"/>
      <c r="Y34" s="93"/>
      <c r="Z34" s="157">
        <v>40918</v>
      </c>
      <c r="AA34" s="158"/>
      <c r="AB34" s="92">
        <v>40954</v>
      </c>
      <c r="AC34" s="137">
        <v>170</v>
      </c>
      <c r="AD34" s="87"/>
      <c r="AE34" s="230">
        <f t="shared" si="3"/>
        <v>41124</v>
      </c>
      <c r="AF34" s="94"/>
      <c r="AG34" s="784"/>
      <c r="AH34" s="784"/>
      <c r="AI34" s="784"/>
      <c r="AJ34" s="784"/>
      <c r="AK34" s="181"/>
      <c r="AL34" s="814"/>
      <c r="AM34" s="155"/>
      <c r="AN34" s="155"/>
      <c r="AO34" s="812"/>
      <c r="AP34" s="817"/>
    </row>
    <row r="35" spans="2:42" ht="12.6" customHeight="1" x14ac:dyDescent="0.25">
      <c r="B35" s="781">
        <v>11</v>
      </c>
      <c r="C35" s="80" t="s">
        <v>1</v>
      </c>
      <c r="D35" s="774" t="s">
        <v>31</v>
      </c>
      <c r="E35" s="774" t="s">
        <v>154</v>
      </c>
      <c r="F35" s="773" t="s">
        <v>28</v>
      </c>
      <c r="G35" s="773" t="s">
        <v>133</v>
      </c>
      <c r="H35" s="777"/>
      <c r="I35" s="778" t="s">
        <v>134</v>
      </c>
      <c r="J35" s="796"/>
      <c r="K35" s="782"/>
      <c r="L35" s="786" t="s">
        <v>27</v>
      </c>
      <c r="M35" s="81">
        <f>O35-N35</f>
        <v>40211</v>
      </c>
      <c r="N35" s="82">
        <v>14</v>
      </c>
      <c r="O35" s="81">
        <f>Q35-P35</f>
        <v>40225</v>
      </c>
      <c r="P35" s="82">
        <v>1</v>
      </c>
      <c r="Q35" s="81">
        <f>S35-R35</f>
        <v>40226</v>
      </c>
      <c r="R35" s="82">
        <v>28</v>
      </c>
      <c r="S35" s="81">
        <f>U35-T35</f>
        <v>40254</v>
      </c>
      <c r="T35" s="82">
        <v>28</v>
      </c>
      <c r="U35" s="81">
        <f>W35-V35</f>
        <v>40282</v>
      </c>
      <c r="V35" s="82">
        <v>14</v>
      </c>
      <c r="W35" s="81">
        <f>Z35-Y35</f>
        <v>40296</v>
      </c>
      <c r="X35" s="789"/>
      <c r="Y35" s="82">
        <v>3</v>
      </c>
      <c r="Z35" s="156">
        <v>40299</v>
      </c>
      <c r="AA35" s="82">
        <v>14</v>
      </c>
      <c r="AB35" s="126">
        <f>Z35+AA35</f>
        <v>40313</v>
      </c>
      <c r="AC35" s="82">
        <f>30.5*18</f>
        <v>549</v>
      </c>
      <c r="AD35" s="82">
        <f t="shared" si="4"/>
        <v>18</v>
      </c>
      <c r="AE35" s="126">
        <f t="shared" si="3"/>
        <v>40862</v>
      </c>
      <c r="AF35" s="83"/>
      <c r="AG35" s="784"/>
      <c r="AH35" s="784"/>
      <c r="AI35" s="784"/>
      <c r="AJ35" s="784"/>
      <c r="AK35" s="208"/>
      <c r="AL35" s="814"/>
      <c r="AM35" s="83"/>
      <c r="AN35" s="83"/>
      <c r="AO35" s="812"/>
      <c r="AP35" s="817">
        <v>1</v>
      </c>
    </row>
    <row r="36" spans="2:42" ht="12.6" customHeight="1" x14ac:dyDescent="0.25">
      <c r="B36" s="782"/>
      <c r="C36" s="85" t="s">
        <v>2</v>
      </c>
      <c r="D36" s="882"/>
      <c r="E36" s="882"/>
      <c r="F36" s="773"/>
      <c r="G36" s="773"/>
      <c r="H36" s="777"/>
      <c r="I36" s="790"/>
      <c r="J36" s="796"/>
      <c r="K36" s="782"/>
      <c r="L36" s="787"/>
      <c r="M36" s="86">
        <v>40694</v>
      </c>
      <c r="N36" s="87">
        <v>14</v>
      </c>
      <c r="O36" s="88">
        <f>M36+N36</f>
        <v>40708</v>
      </c>
      <c r="P36" s="87">
        <v>1</v>
      </c>
      <c r="Q36" s="88">
        <f>O36+P36</f>
        <v>40709</v>
      </c>
      <c r="R36" s="87">
        <v>28</v>
      </c>
      <c r="S36" s="88">
        <f>Q36+R36</f>
        <v>40737</v>
      </c>
      <c r="T36" s="87">
        <v>28</v>
      </c>
      <c r="U36" s="88">
        <f>S36+T36</f>
        <v>40765</v>
      </c>
      <c r="V36" s="87">
        <v>14</v>
      </c>
      <c r="W36" s="88">
        <f>U36+V36</f>
        <v>40779</v>
      </c>
      <c r="X36" s="789"/>
      <c r="Y36" s="87">
        <v>7</v>
      </c>
      <c r="Z36" s="134">
        <f>W36+Y36</f>
        <v>40786</v>
      </c>
      <c r="AA36" s="87">
        <v>14</v>
      </c>
      <c r="AB36" s="88">
        <v>40954</v>
      </c>
      <c r="AC36" s="87">
        <f>30.5*12</f>
        <v>366</v>
      </c>
      <c r="AD36" s="87">
        <f t="shared" si="4"/>
        <v>12</v>
      </c>
      <c r="AE36" s="127">
        <f t="shared" si="3"/>
        <v>41320</v>
      </c>
      <c r="AF36" s="89"/>
      <c r="AG36" s="784"/>
      <c r="AH36" s="784"/>
      <c r="AI36" s="784"/>
      <c r="AJ36" s="784"/>
      <c r="AK36" s="209"/>
      <c r="AL36" s="814"/>
      <c r="AM36" s="89"/>
      <c r="AN36" s="89"/>
      <c r="AO36" s="812"/>
      <c r="AP36" s="817"/>
    </row>
    <row r="37" spans="2:42" ht="12.6" customHeight="1" x14ac:dyDescent="0.25">
      <c r="B37" s="783"/>
      <c r="C37" s="91" t="s">
        <v>0</v>
      </c>
      <c r="D37" s="775"/>
      <c r="E37" s="775"/>
      <c r="F37" s="773"/>
      <c r="G37" s="773"/>
      <c r="H37" s="777"/>
      <c r="I37" s="791"/>
      <c r="J37" s="796"/>
      <c r="K37" s="783"/>
      <c r="L37" s="788"/>
      <c r="M37" s="96"/>
      <c r="N37" s="87"/>
      <c r="O37" s="96"/>
      <c r="P37" s="87"/>
      <c r="Q37" s="96"/>
      <c r="R37" s="93"/>
      <c r="S37" s="96"/>
      <c r="T37" s="93"/>
      <c r="U37" s="96"/>
      <c r="V37" s="93"/>
      <c r="W37" s="96"/>
      <c r="X37" s="789"/>
      <c r="Y37" s="93"/>
      <c r="Z37" s="157">
        <v>40918</v>
      </c>
      <c r="AA37" s="158"/>
      <c r="AB37" s="92">
        <v>40954</v>
      </c>
      <c r="AC37" s="137">
        <v>170</v>
      </c>
      <c r="AD37" s="87"/>
      <c r="AE37" s="230">
        <v>41074</v>
      </c>
      <c r="AF37" s="94"/>
      <c r="AG37" s="784"/>
      <c r="AH37" s="784"/>
      <c r="AI37" s="784"/>
      <c r="AJ37" s="784"/>
      <c r="AK37" s="181"/>
      <c r="AL37" s="814"/>
      <c r="AM37" s="155"/>
      <c r="AN37" s="155"/>
      <c r="AO37" s="812"/>
      <c r="AP37" s="817"/>
    </row>
    <row r="38" spans="2:42" ht="12.6" customHeight="1" x14ac:dyDescent="0.25">
      <c r="B38" s="781">
        <v>12</v>
      </c>
      <c r="C38" s="80" t="s">
        <v>1</v>
      </c>
      <c r="D38" s="774" t="s">
        <v>31</v>
      </c>
      <c r="E38" s="774" t="s">
        <v>155</v>
      </c>
      <c r="F38" s="773" t="s">
        <v>28</v>
      </c>
      <c r="G38" s="773" t="s">
        <v>135</v>
      </c>
      <c r="H38" s="777"/>
      <c r="I38" s="778" t="s">
        <v>136</v>
      </c>
      <c r="J38" s="796"/>
      <c r="K38" s="781" t="s">
        <v>330</v>
      </c>
      <c r="L38" s="786" t="s">
        <v>27</v>
      </c>
      <c r="M38" s="81">
        <f>O38-N38</f>
        <v>40211</v>
      </c>
      <c r="N38" s="82">
        <v>14</v>
      </c>
      <c r="O38" s="81">
        <f>Q38-P38</f>
        <v>40225</v>
      </c>
      <c r="P38" s="82">
        <v>1</v>
      </c>
      <c r="Q38" s="81">
        <f>S38-R38</f>
        <v>40226</v>
      </c>
      <c r="R38" s="82">
        <v>28</v>
      </c>
      <c r="S38" s="81">
        <f>U38-T38</f>
        <v>40254</v>
      </c>
      <c r="T38" s="82">
        <v>28</v>
      </c>
      <c r="U38" s="81">
        <f>W38-V38</f>
        <v>40282</v>
      </c>
      <c r="V38" s="82">
        <v>14</v>
      </c>
      <c r="W38" s="81">
        <f>Z38-Y38</f>
        <v>40296</v>
      </c>
      <c r="X38" s="789"/>
      <c r="Y38" s="82">
        <v>3</v>
      </c>
      <c r="Z38" s="156">
        <v>40299</v>
      </c>
      <c r="AA38" s="82">
        <v>14</v>
      </c>
      <c r="AB38" s="126">
        <f>Z38+AA38</f>
        <v>40313</v>
      </c>
      <c r="AC38" s="82">
        <f>30.5*18</f>
        <v>549</v>
      </c>
      <c r="AD38" s="82">
        <f t="shared" si="4"/>
        <v>18</v>
      </c>
      <c r="AE38" s="126">
        <f t="shared" si="3"/>
        <v>40862</v>
      </c>
      <c r="AF38" s="83"/>
      <c r="AG38" s="784"/>
      <c r="AH38" s="784"/>
      <c r="AI38" s="784"/>
      <c r="AJ38" s="784"/>
      <c r="AK38" s="208"/>
      <c r="AL38" s="814"/>
      <c r="AM38" s="83"/>
      <c r="AN38" s="83"/>
      <c r="AO38" s="812"/>
      <c r="AP38" s="817">
        <v>0.99</v>
      </c>
    </row>
    <row r="39" spans="2:42" ht="12.6" customHeight="1" x14ac:dyDescent="0.25">
      <c r="B39" s="782"/>
      <c r="C39" s="85" t="s">
        <v>2</v>
      </c>
      <c r="D39" s="882"/>
      <c r="E39" s="882"/>
      <c r="F39" s="773"/>
      <c r="G39" s="773"/>
      <c r="H39" s="777"/>
      <c r="I39" s="790"/>
      <c r="J39" s="796"/>
      <c r="K39" s="782"/>
      <c r="L39" s="787"/>
      <c r="M39" s="86">
        <v>40694</v>
      </c>
      <c r="N39" s="87">
        <v>14</v>
      </c>
      <c r="O39" s="88">
        <f>M39+N39</f>
        <v>40708</v>
      </c>
      <c r="P39" s="87">
        <v>1</v>
      </c>
      <c r="Q39" s="88">
        <f>O39+P39</f>
        <v>40709</v>
      </c>
      <c r="R39" s="87">
        <v>28</v>
      </c>
      <c r="S39" s="88">
        <f>Q39+R39</f>
        <v>40737</v>
      </c>
      <c r="T39" s="87">
        <v>28</v>
      </c>
      <c r="U39" s="88">
        <f>S39+T39</f>
        <v>40765</v>
      </c>
      <c r="V39" s="87">
        <v>14</v>
      </c>
      <c r="W39" s="88">
        <f>U39+V39</f>
        <v>40779</v>
      </c>
      <c r="X39" s="789"/>
      <c r="Y39" s="87">
        <v>7</v>
      </c>
      <c r="Z39" s="134">
        <f>W39+Y39</f>
        <v>40786</v>
      </c>
      <c r="AA39" s="87">
        <v>14</v>
      </c>
      <c r="AB39" s="88">
        <v>40954</v>
      </c>
      <c r="AC39" s="87">
        <f>30.5*12</f>
        <v>366</v>
      </c>
      <c r="AD39" s="87">
        <f t="shared" si="4"/>
        <v>12</v>
      </c>
      <c r="AE39" s="127">
        <f t="shared" si="3"/>
        <v>41320</v>
      </c>
      <c r="AF39" s="89"/>
      <c r="AG39" s="784"/>
      <c r="AH39" s="784"/>
      <c r="AI39" s="784"/>
      <c r="AJ39" s="784"/>
      <c r="AK39" s="209"/>
      <c r="AL39" s="814"/>
      <c r="AM39" s="89"/>
      <c r="AN39" s="89"/>
      <c r="AO39" s="812"/>
      <c r="AP39" s="817"/>
    </row>
    <row r="40" spans="2:42" ht="12.6" customHeight="1" x14ac:dyDescent="0.25">
      <c r="B40" s="783"/>
      <c r="C40" s="91" t="s">
        <v>0</v>
      </c>
      <c r="D40" s="775"/>
      <c r="E40" s="775"/>
      <c r="F40" s="773"/>
      <c r="G40" s="773"/>
      <c r="H40" s="777"/>
      <c r="I40" s="791"/>
      <c r="J40" s="796"/>
      <c r="K40" s="782"/>
      <c r="L40" s="788"/>
      <c r="M40" s="96"/>
      <c r="N40" s="87"/>
      <c r="O40" s="96"/>
      <c r="P40" s="87"/>
      <c r="Q40" s="96"/>
      <c r="R40" s="93"/>
      <c r="S40" s="96"/>
      <c r="T40" s="93"/>
      <c r="U40" s="96"/>
      <c r="V40" s="93"/>
      <c r="W40" s="96"/>
      <c r="X40" s="789"/>
      <c r="Y40" s="93"/>
      <c r="Z40" s="157">
        <v>40918</v>
      </c>
      <c r="AA40" s="158"/>
      <c r="AB40" s="92">
        <v>40954</v>
      </c>
      <c r="AC40" s="137">
        <v>170</v>
      </c>
      <c r="AD40" s="87"/>
      <c r="AE40" s="230">
        <v>41074</v>
      </c>
      <c r="AF40" s="94"/>
      <c r="AG40" s="784"/>
      <c r="AH40" s="784"/>
      <c r="AI40" s="784"/>
      <c r="AJ40" s="784"/>
      <c r="AK40" s="181"/>
      <c r="AL40" s="814"/>
      <c r="AM40" s="155"/>
      <c r="AN40" s="155"/>
      <c r="AO40" s="812"/>
      <c r="AP40" s="817"/>
    </row>
    <row r="41" spans="2:42" ht="12.6" customHeight="1" x14ac:dyDescent="0.25">
      <c r="B41" s="781">
        <v>13</v>
      </c>
      <c r="C41" s="80" t="s">
        <v>1</v>
      </c>
      <c r="D41" s="774" t="s">
        <v>31</v>
      </c>
      <c r="E41" s="774" t="s">
        <v>156</v>
      </c>
      <c r="F41" s="773" t="s">
        <v>28</v>
      </c>
      <c r="G41" s="773" t="s">
        <v>137</v>
      </c>
      <c r="H41" s="777"/>
      <c r="I41" s="778" t="s">
        <v>138</v>
      </c>
      <c r="J41" s="796"/>
      <c r="K41" s="782"/>
      <c r="L41" s="786" t="s">
        <v>27</v>
      </c>
      <c r="M41" s="81">
        <f>O41-N41</f>
        <v>40211</v>
      </c>
      <c r="N41" s="82">
        <v>14</v>
      </c>
      <c r="O41" s="81">
        <f>Q41-P41</f>
        <v>40225</v>
      </c>
      <c r="P41" s="82">
        <v>1</v>
      </c>
      <c r="Q41" s="81">
        <f>S41-R41</f>
        <v>40226</v>
      </c>
      <c r="R41" s="82">
        <v>28</v>
      </c>
      <c r="S41" s="81">
        <f>U41-T41</f>
        <v>40254</v>
      </c>
      <c r="T41" s="82">
        <v>28</v>
      </c>
      <c r="U41" s="81">
        <f>W41-V41</f>
        <v>40282</v>
      </c>
      <c r="V41" s="82">
        <v>14</v>
      </c>
      <c r="W41" s="81">
        <f>Z41-Y41</f>
        <v>40296</v>
      </c>
      <c r="X41" s="789"/>
      <c r="Y41" s="82">
        <v>3</v>
      </c>
      <c r="Z41" s="156">
        <v>40299</v>
      </c>
      <c r="AA41" s="82">
        <v>14</v>
      </c>
      <c r="AB41" s="126">
        <f>Z41+AA41</f>
        <v>40313</v>
      </c>
      <c r="AC41" s="82">
        <f>30.5*18</f>
        <v>549</v>
      </c>
      <c r="AD41" s="82">
        <f>AC41/30.5</f>
        <v>18</v>
      </c>
      <c r="AE41" s="126">
        <f>AB41+AC41</f>
        <v>40862</v>
      </c>
      <c r="AF41" s="83"/>
      <c r="AG41" s="784"/>
      <c r="AH41" s="784"/>
      <c r="AI41" s="784"/>
      <c r="AJ41" s="784"/>
      <c r="AK41" s="208"/>
      <c r="AL41" s="814"/>
      <c r="AM41" s="83"/>
      <c r="AN41" s="83"/>
      <c r="AO41" s="812"/>
      <c r="AP41" s="817">
        <v>0.99</v>
      </c>
    </row>
    <row r="42" spans="2:42" ht="12.6" customHeight="1" x14ac:dyDescent="0.25">
      <c r="B42" s="782"/>
      <c r="C42" s="85" t="s">
        <v>2</v>
      </c>
      <c r="D42" s="882"/>
      <c r="E42" s="882"/>
      <c r="F42" s="773"/>
      <c r="G42" s="773"/>
      <c r="H42" s="777"/>
      <c r="I42" s="790"/>
      <c r="J42" s="796"/>
      <c r="K42" s="782"/>
      <c r="L42" s="787"/>
      <c r="M42" s="86">
        <v>40694</v>
      </c>
      <c r="N42" s="87">
        <v>14</v>
      </c>
      <c r="O42" s="88">
        <f>M42+N42</f>
        <v>40708</v>
      </c>
      <c r="P42" s="87">
        <v>1</v>
      </c>
      <c r="Q42" s="88">
        <f>O42+P42</f>
        <v>40709</v>
      </c>
      <c r="R42" s="87">
        <v>28</v>
      </c>
      <c r="S42" s="88">
        <f>Q42+R42</f>
        <v>40737</v>
      </c>
      <c r="T42" s="87">
        <v>28</v>
      </c>
      <c r="U42" s="88">
        <f>S42+T42</f>
        <v>40765</v>
      </c>
      <c r="V42" s="87">
        <v>14</v>
      </c>
      <c r="W42" s="88">
        <f>U42+V42</f>
        <v>40779</v>
      </c>
      <c r="X42" s="789"/>
      <c r="Y42" s="87">
        <v>7</v>
      </c>
      <c r="Z42" s="134">
        <f>W42+Y42</f>
        <v>40786</v>
      </c>
      <c r="AA42" s="87">
        <v>14</v>
      </c>
      <c r="AB42" s="88">
        <v>40954</v>
      </c>
      <c r="AC42" s="87">
        <f>30.5*12</f>
        <v>366</v>
      </c>
      <c r="AD42" s="87">
        <f>AC42/30.5</f>
        <v>12</v>
      </c>
      <c r="AE42" s="127">
        <f>AB42+AC42</f>
        <v>41320</v>
      </c>
      <c r="AF42" s="89"/>
      <c r="AG42" s="784"/>
      <c r="AH42" s="784"/>
      <c r="AI42" s="784"/>
      <c r="AJ42" s="784"/>
      <c r="AK42" s="209"/>
      <c r="AL42" s="814"/>
      <c r="AM42" s="89"/>
      <c r="AN42" s="89"/>
      <c r="AO42" s="812"/>
      <c r="AP42" s="817"/>
    </row>
    <row r="43" spans="2:42" ht="12.6" customHeight="1" x14ac:dyDescent="0.25">
      <c r="B43" s="783"/>
      <c r="C43" s="91" t="s">
        <v>0</v>
      </c>
      <c r="D43" s="775"/>
      <c r="E43" s="775"/>
      <c r="F43" s="773"/>
      <c r="G43" s="773"/>
      <c r="H43" s="777"/>
      <c r="I43" s="791"/>
      <c r="J43" s="797"/>
      <c r="K43" s="783"/>
      <c r="L43" s="788"/>
      <c r="M43" s="96"/>
      <c r="N43" s="87"/>
      <c r="O43" s="96"/>
      <c r="P43" s="87"/>
      <c r="Q43" s="96"/>
      <c r="R43" s="93"/>
      <c r="S43" s="96"/>
      <c r="T43" s="93"/>
      <c r="U43" s="96"/>
      <c r="V43" s="93"/>
      <c r="W43" s="96"/>
      <c r="X43" s="789"/>
      <c r="Y43" s="93"/>
      <c r="Z43" s="157">
        <v>40918</v>
      </c>
      <c r="AA43" s="158"/>
      <c r="AB43" s="92">
        <v>40954</v>
      </c>
      <c r="AC43" s="137">
        <v>170</v>
      </c>
      <c r="AD43" s="87"/>
      <c r="AE43" s="230">
        <v>41074</v>
      </c>
      <c r="AF43" s="94"/>
      <c r="AG43" s="785"/>
      <c r="AH43" s="785"/>
      <c r="AI43" s="785"/>
      <c r="AJ43" s="785"/>
      <c r="AK43" s="181"/>
      <c r="AL43" s="815"/>
      <c r="AM43" s="155"/>
      <c r="AN43" s="155"/>
      <c r="AO43" s="813"/>
      <c r="AP43" s="817"/>
    </row>
    <row r="44" spans="2:42" ht="12.6" customHeight="1" x14ac:dyDescent="0.25">
      <c r="B44" s="210"/>
      <c r="C44" s="114" t="s">
        <v>1</v>
      </c>
      <c r="D44" s="767" t="s">
        <v>31</v>
      </c>
      <c r="E44" s="767" t="s">
        <v>157</v>
      </c>
      <c r="F44" s="767" t="s">
        <v>28</v>
      </c>
      <c r="G44" s="767" t="s">
        <v>139</v>
      </c>
      <c r="H44" s="777"/>
      <c r="I44" s="767" t="s">
        <v>140</v>
      </c>
      <c r="J44" s="792">
        <v>2</v>
      </c>
      <c r="K44" s="770" t="s">
        <v>331</v>
      </c>
      <c r="L44" s="798" t="s">
        <v>27</v>
      </c>
      <c r="M44" s="102">
        <f>O44-N44</f>
        <v>40211</v>
      </c>
      <c r="N44" s="103">
        <v>14</v>
      </c>
      <c r="O44" s="102">
        <f>Q44-P44</f>
        <v>40225</v>
      </c>
      <c r="P44" s="103">
        <v>1</v>
      </c>
      <c r="Q44" s="102">
        <f>S44-R44</f>
        <v>40226</v>
      </c>
      <c r="R44" s="103">
        <v>28</v>
      </c>
      <c r="S44" s="102">
        <f>U44-T44</f>
        <v>40254</v>
      </c>
      <c r="T44" s="103">
        <v>28</v>
      </c>
      <c r="U44" s="102">
        <f>W44-V44</f>
        <v>40282</v>
      </c>
      <c r="V44" s="103">
        <v>14</v>
      </c>
      <c r="W44" s="102">
        <f>Z44-Y44</f>
        <v>40296</v>
      </c>
      <c r="X44" s="801"/>
      <c r="Y44" s="103">
        <v>3</v>
      </c>
      <c r="Z44" s="128">
        <v>40299</v>
      </c>
      <c r="AA44" s="103">
        <v>14</v>
      </c>
      <c r="AB44" s="128">
        <f>Z44+AA44</f>
        <v>40313</v>
      </c>
      <c r="AC44" s="103">
        <f>30.5*18</f>
        <v>549</v>
      </c>
      <c r="AD44" s="103">
        <f>AC44/30.5</f>
        <v>18</v>
      </c>
      <c r="AE44" s="128">
        <f t="shared" ref="AE44:AE115" si="6">AB44+AC44</f>
        <v>40862</v>
      </c>
      <c r="AF44" s="104"/>
      <c r="AG44" s="828"/>
      <c r="AH44" s="828">
        <f>AG44/0.708</f>
        <v>0</v>
      </c>
      <c r="AI44" s="104"/>
      <c r="AJ44" s="104"/>
      <c r="AK44" s="211"/>
      <c r="AL44" s="211"/>
      <c r="AM44" s="104"/>
      <c r="AN44" s="104"/>
      <c r="AO44" s="818" t="s">
        <v>410</v>
      </c>
      <c r="AP44" s="819"/>
    </row>
    <row r="45" spans="2:42" ht="12.6" customHeight="1" x14ac:dyDescent="0.25">
      <c r="B45" s="214"/>
      <c r="C45" s="116" t="s">
        <v>0</v>
      </c>
      <c r="D45" s="769"/>
      <c r="E45" s="769"/>
      <c r="F45" s="769"/>
      <c r="G45" s="769"/>
      <c r="H45" s="777"/>
      <c r="I45" s="769"/>
      <c r="J45" s="793"/>
      <c r="K45" s="772"/>
      <c r="L45" s="800"/>
      <c r="M45" s="106"/>
      <c r="N45" s="107"/>
      <c r="O45" s="106"/>
      <c r="P45" s="107"/>
      <c r="Q45" s="106"/>
      <c r="R45" s="110"/>
      <c r="S45" s="106"/>
      <c r="T45" s="110"/>
      <c r="U45" s="106"/>
      <c r="V45" s="110"/>
      <c r="W45" s="106"/>
      <c r="X45" s="802"/>
      <c r="Y45" s="110"/>
      <c r="Z45" s="106"/>
      <c r="AA45" s="161"/>
      <c r="AB45" s="106"/>
      <c r="AC45" s="112"/>
      <c r="AD45" s="107"/>
      <c r="AE45" s="129"/>
      <c r="AF45" s="108"/>
      <c r="AG45" s="829"/>
      <c r="AH45" s="829"/>
      <c r="AI45" s="113"/>
      <c r="AJ45" s="113"/>
      <c r="AK45" s="215"/>
      <c r="AL45" s="215"/>
      <c r="AM45" s="113"/>
      <c r="AN45" s="113"/>
      <c r="AO45" s="820"/>
      <c r="AP45" s="821"/>
    </row>
    <row r="46" spans="2:42" ht="12.6" customHeight="1" x14ac:dyDescent="0.25">
      <c r="B46" s="210"/>
      <c r="C46" s="114" t="s">
        <v>1</v>
      </c>
      <c r="D46" s="767" t="s">
        <v>31</v>
      </c>
      <c r="E46" s="767" t="s">
        <v>158</v>
      </c>
      <c r="F46" s="767" t="s">
        <v>28</v>
      </c>
      <c r="G46" s="767" t="s">
        <v>141</v>
      </c>
      <c r="H46" s="777"/>
      <c r="I46" s="767" t="s">
        <v>142</v>
      </c>
      <c r="J46" s="793"/>
      <c r="K46" s="770" t="s">
        <v>332</v>
      </c>
      <c r="L46" s="798" t="s">
        <v>27</v>
      </c>
      <c r="M46" s="102">
        <f>O46-N46</f>
        <v>40211</v>
      </c>
      <c r="N46" s="103">
        <v>14</v>
      </c>
      <c r="O46" s="102">
        <f>Q46-P46</f>
        <v>40225</v>
      </c>
      <c r="P46" s="103">
        <v>1</v>
      </c>
      <c r="Q46" s="102">
        <f>S46-R46</f>
        <v>40226</v>
      </c>
      <c r="R46" s="103">
        <v>28</v>
      </c>
      <c r="S46" s="102">
        <f>U46-T46</f>
        <v>40254</v>
      </c>
      <c r="T46" s="103">
        <v>28</v>
      </c>
      <c r="U46" s="102">
        <f>W46-V46</f>
        <v>40282</v>
      </c>
      <c r="V46" s="103">
        <v>14</v>
      </c>
      <c r="W46" s="102">
        <f>Z46-Y46</f>
        <v>40296</v>
      </c>
      <c r="X46" s="802"/>
      <c r="Y46" s="103">
        <v>3</v>
      </c>
      <c r="Z46" s="128">
        <v>40299</v>
      </c>
      <c r="AA46" s="103">
        <v>14</v>
      </c>
      <c r="AB46" s="128">
        <f>Z46+AA46</f>
        <v>40313</v>
      </c>
      <c r="AC46" s="103">
        <f>30.5*18</f>
        <v>549</v>
      </c>
      <c r="AD46" s="103">
        <f>AC46/30.5</f>
        <v>18</v>
      </c>
      <c r="AE46" s="128">
        <f t="shared" si="6"/>
        <v>40862</v>
      </c>
      <c r="AF46" s="104"/>
      <c r="AG46" s="829"/>
      <c r="AH46" s="829"/>
      <c r="AI46" s="104"/>
      <c r="AJ46" s="104"/>
      <c r="AK46" s="211"/>
      <c r="AL46" s="211"/>
      <c r="AM46" s="104"/>
      <c r="AN46" s="104"/>
      <c r="AO46" s="820"/>
      <c r="AP46" s="821"/>
    </row>
    <row r="47" spans="2:42" ht="12.6" customHeight="1" x14ac:dyDescent="0.25">
      <c r="B47" s="212"/>
      <c r="C47" s="115" t="s">
        <v>2</v>
      </c>
      <c r="D47" s="768"/>
      <c r="E47" s="768"/>
      <c r="F47" s="768"/>
      <c r="G47" s="768"/>
      <c r="H47" s="777"/>
      <c r="I47" s="768"/>
      <c r="J47" s="793"/>
      <c r="K47" s="771"/>
      <c r="L47" s="799"/>
      <c r="M47" s="106">
        <v>40694</v>
      </c>
      <c r="N47" s="107">
        <v>14</v>
      </c>
      <c r="O47" s="106">
        <f>M47+N47</f>
        <v>40708</v>
      </c>
      <c r="P47" s="107">
        <v>1</v>
      </c>
      <c r="Q47" s="106">
        <f>O47+P47</f>
        <v>40709</v>
      </c>
      <c r="R47" s="107">
        <v>28</v>
      </c>
      <c r="S47" s="106">
        <f>Q47+R47</f>
        <v>40737</v>
      </c>
      <c r="T47" s="107">
        <v>28</v>
      </c>
      <c r="U47" s="106">
        <f>S47+T47</f>
        <v>40765</v>
      </c>
      <c r="V47" s="107">
        <v>14</v>
      </c>
      <c r="W47" s="106">
        <f>U47+V47</f>
        <v>40779</v>
      </c>
      <c r="X47" s="802"/>
      <c r="Y47" s="107">
        <v>7</v>
      </c>
      <c r="Z47" s="106">
        <f>W47+Y47</f>
        <v>40786</v>
      </c>
      <c r="AA47" s="107">
        <v>14</v>
      </c>
      <c r="AB47" s="106">
        <f>Z47+AA47</f>
        <v>40800</v>
      </c>
      <c r="AC47" s="107">
        <f>30.5*12</f>
        <v>366</v>
      </c>
      <c r="AD47" s="107">
        <f>AC47/30.5</f>
        <v>12</v>
      </c>
      <c r="AE47" s="129">
        <f t="shared" si="6"/>
        <v>41166</v>
      </c>
      <c r="AF47" s="108"/>
      <c r="AG47" s="829"/>
      <c r="AH47" s="829"/>
      <c r="AI47" s="108"/>
      <c r="AJ47" s="108"/>
      <c r="AK47" s="213"/>
      <c r="AL47" s="213"/>
      <c r="AM47" s="108"/>
      <c r="AN47" s="108"/>
      <c r="AO47" s="820"/>
      <c r="AP47" s="821"/>
    </row>
    <row r="48" spans="2:42" ht="12.6" customHeight="1" x14ac:dyDescent="0.25">
      <c r="B48" s="214"/>
      <c r="C48" s="116" t="s">
        <v>0</v>
      </c>
      <c r="D48" s="769"/>
      <c r="E48" s="769"/>
      <c r="F48" s="769"/>
      <c r="G48" s="769"/>
      <c r="H48" s="777"/>
      <c r="I48" s="769"/>
      <c r="J48" s="794"/>
      <c r="K48" s="772"/>
      <c r="L48" s="800"/>
      <c r="M48" s="106"/>
      <c r="N48" s="107"/>
      <c r="O48" s="106"/>
      <c r="P48" s="107"/>
      <c r="Q48" s="106"/>
      <c r="R48" s="110"/>
      <c r="S48" s="106"/>
      <c r="T48" s="110"/>
      <c r="U48" s="106"/>
      <c r="V48" s="110"/>
      <c r="W48" s="106"/>
      <c r="X48" s="803"/>
      <c r="Y48" s="110"/>
      <c r="Z48" s="111"/>
      <c r="AA48" s="161"/>
      <c r="AB48" s="111"/>
      <c r="AC48" s="112"/>
      <c r="AD48" s="112"/>
      <c r="AE48" s="130"/>
      <c r="AF48" s="113"/>
      <c r="AG48" s="830"/>
      <c r="AH48" s="830"/>
      <c r="AI48" s="113"/>
      <c r="AJ48" s="113"/>
      <c r="AK48" s="215"/>
      <c r="AL48" s="215"/>
      <c r="AM48" s="113"/>
      <c r="AN48" s="113"/>
      <c r="AO48" s="822"/>
      <c r="AP48" s="823"/>
    </row>
    <row r="49" spans="2:42" ht="12.6" customHeight="1" x14ac:dyDescent="0.25">
      <c r="B49" s="210"/>
      <c r="C49" s="114" t="s">
        <v>1</v>
      </c>
      <c r="D49" s="767" t="s">
        <v>31</v>
      </c>
      <c r="E49" s="767" t="s">
        <v>158</v>
      </c>
      <c r="F49" s="767" t="s">
        <v>28</v>
      </c>
      <c r="G49" s="767" t="s">
        <v>257</v>
      </c>
      <c r="H49" s="776" t="s">
        <v>303</v>
      </c>
      <c r="I49" s="767" t="s">
        <v>258</v>
      </c>
      <c r="J49" s="792">
        <v>2</v>
      </c>
      <c r="K49" s="770" t="s">
        <v>333</v>
      </c>
      <c r="L49" s="798" t="s">
        <v>27</v>
      </c>
      <c r="M49" s="102">
        <f>O49-N49</f>
        <v>40211</v>
      </c>
      <c r="N49" s="103">
        <v>14</v>
      </c>
      <c r="O49" s="102">
        <f>Q49-P49</f>
        <v>40225</v>
      </c>
      <c r="P49" s="103">
        <v>1</v>
      </c>
      <c r="Q49" s="102">
        <f>S49-R49</f>
        <v>40226</v>
      </c>
      <c r="R49" s="103">
        <v>28</v>
      </c>
      <c r="S49" s="102">
        <f>U49-T49</f>
        <v>40254</v>
      </c>
      <c r="T49" s="103">
        <v>28</v>
      </c>
      <c r="U49" s="102">
        <f>W49-V49</f>
        <v>40282</v>
      </c>
      <c r="V49" s="103">
        <v>14</v>
      </c>
      <c r="W49" s="102">
        <f>Z49-Y49</f>
        <v>40296</v>
      </c>
      <c r="X49" s="770" t="s">
        <v>398</v>
      </c>
      <c r="Y49" s="103">
        <v>3</v>
      </c>
      <c r="Z49" s="128">
        <v>40299</v>
      </c>
      <c r="AA49" s="103">
        <v>14</v>
      </c>
      <c r="AB49" s="128">
        <f>Z49+AA49</f>
        <v>40313</v>
      </c>
      <c r="AC49" s="103">
        <f>30.5*18</f>
        <v>549</v>
      </c>
      <c r="AD49" s="103">
        <f>AC49/30.5</f>
        <v>18</v>
      </c>
      <c r="AE49" s="128">
        <f t="shared" si="6"/>
        <v>40862</v>
      </c>
      <c r="AF49" s="104"/>
      <c r="AG49" s="852">
        <v>465280</v>
      </c>
      <c r="AH49" s="852">
        <f>AG49/0.708</f>
        <v>657175.14124293788</v>
      </c>
      <c r="AI49" s="104"/>
      <c r="AJ49" s="104"/>
      <c r="AK49" s="211"/>
      <c r="AL49" s="898" t="s">
        <v>348</v>
      </c>
      <c r="AM49" s="104"/>
      <c r="AN49" s="104"/>
      <c r="AO49" s="818" t="s">
        <v>410</v>
      </c>
      <c r="AP49" s="819"/>
    </row>
    <row r="50" spans="2:42" ht="12.6" customHeight="1" x14ac:dyDescent="0.25">
      <c r="B50" s="212"/>
      <c r="C50" s="115" t="s">
        <v>2</v>
      </c>
      <c r="D50" s="768"/>
      <c r="E50" s="768"/>
      <c r="F50" s="768"/>
      <c r="G50" s="768"/>
      <c r="H50" s="777"/>
      <c r="I50" s="768"/>
      <c r="J50" s="793"/>
      <c r="K50" s="771"/>
      <c r="L50" s="799"/>
      <c r="M50" s="106">
        <v>40694</v>
      </c>
      <c r="N50" s="107">
        <v>14</v>
      </c>
      <c r="O50" s="106">
        <f>M50+N50</f>
        <v>40708</v>
      </c>
      <c r="P50" s="107">
        <v>1</v>
      </c>
      <c r="Q50" s="106">
        <f>O50+P50</f>
        <v>40709</v>
      </c>
      <c r="R50" s="107">
        <v>28</v>
      </c>
      <c r="S50" s="106">
        <f>Q50+R50</f>
        <v>40737</v>
      </c>
      <c r="T50" s="107">
        <v>28</v>
      </c>
      <c r="U50" s="106">
        <f>S50+T50</f>
        <v>40765</v>
      </c>
      <c r="V50" s="107">
        <v>14</v>
      </c>
      <c r="W50" s="106">
        <f>U50+V50</f>
        <v>40779</v>
      </c>
      <c r="X50" s="771"/>
      <c r="Y50" s="107">
        <v>7</v>
      </c>
      <c r="Z50" s="106">
        <f>W50+Y50</f>
        <v>40786</v>
      </c>
      <c r="AA50" s="107">
        <v>14</v>
      </c>
      <c r="AB50" s="106">
        <f>Z50+AA50</f>
        <v>40800</v>
      </c>
      <c r="AC50" s="107">
        <f>30.5*12</f>
        <v>366</v>
      </c>
      <c r="AD50" s="107">
        <f>AC50/30.5</f>
        <v>12</v>
      </c>
      <c r="AE50" s="129">
        <f t="shared" si="6"/>
        <v>41166</v>
      </c>
      <c r="AF50" s="108"/>
      <c r="AG50" s="853"/>
      <c r="AH50" s="853"/>
      <c r="AI50" s="108"/>
      <c r="AJ50" s="108"/>
      <c r="AK50" s="213"/>
      <c r="AL50" s="899"/>
      <c r="AM50" s="108"/>
      <c r="AN50" s="108"/>
      <c r="AO50" s="820"/>
      <c r="AP50" s="821"/>
    </row>
    <row r="51" spans="2:42" ht="12.6" customHeight="1" x14ac:dyDescent="0.25">
      <c r="B51" s="214"/>
      <c r="C51" s="116" t="s">
        <v>0</v>
      </c>
      <c r="D51" s="769"/>
      <c r="E51" s="769"/>
      <c r="F51" s="769"/>
      <c r="G51" s="769"/>
      <c r="H51" s="777"/>
      <c r="I51" s="769"/>
      <c r="J51" s="793"/>
      <c r="K51" s="772"/>
      <c r="L51" s="800"/>
      <c r="M51" s="106"/>
      <c r="N51" s="107"/>
      <c r="O51" s="106"/>
      <c r="P51" s="107"/>
      <c r="Q51" s="106"/>
      <c r="R51" s="110"/>
      <c r="S51" s="106"/>
      <c r="T51" s="110"/>
      <c r="U51" s="106"/>
      <c r="V51" s="110"/>
      <c r="W51" s="106"/>
      <c r="X51" s="771"/>
      <c r="Y51" s="110"/>
      <c r="Z51" s="106"/>
      <c r="AA51" s="162"/>
      <c r="AB51" s="106"/>
      <c r="AC51" s="112"/>
      <c r="AD51" s="107"/>
      <c r="AE51" s="129"/>
      <c r="AF51" s="108"/>
      <c r="AG51" s="853"/>
      <c r="AH51" s="853"/>
      <c r="AI51" s="108"/>
      <c r="AJ51" s="108"/>
      <c r="AK51" s="213"/>
      <c r="AL51" s="899"/>
      <c r="AM51" s="108"/>
      <c r="AN51" s="108"/>
      <c r="AO51" s="820"/>
      <c r="AP51" s="821"/>
    </row>
    <row r="52" spans="2:42" ht="12.6" customHeight="1" x14ac:dyDescent="0.25">
      <c r="B52" s="210"/>
      <c r="C52" s="114" t="s">
        <v>1</v>
      </c>
      <c r="D52" s="767" t="s">
        <v>31</v>
      </c>
      <c r="E52" s="767" t="s">
        <v>428</v>
      </c>
      <c r="F52" s="767" t="s">
        <v>28</v>
      </c>
      <c r="G52" s="767" t="s">
        <v>259</v>
      </c>
      <c r="H52" s="777"/>
      <c r="I52" s="767" t="s">
        <v>260</v>
      </c>
      <c r="J52" s="793"/>
      <c r="K52" s="770" t="s">
        <v>143</v>
      </c>
      <c r="L52" s="798" t="s">
        <v>27</v>
      </c>
      <c r="M52" s="102">
        <f>O52-N52</f>
        <v>40211</v>
      </c>
      <c r="N52" s="103">
        <v>14</v>
      </c>
      <c r="O52" s="102">
        <f>Q52-P52</f>
        <v>40225</v>
      </c>
      <c r="P52" s="103">
        <v>1</v>
      </c>
      <c r="Q52" s="102">
        <f>S52-R52</f>
        <v>40226</v>
      </c>
      <c r="R52" s="103">
        <v>28</v>
      </c>
      <c r="S52" s="102">
        <f>U52-T52</f>
        <v>40254</v>
      </c>
      <c r="T52" s="103">
        <v>28</v>
      </c>
      <c r="U52" s="102">
        <f>W52-V52</f>
        <v>40282</v>
      </c>
      <c r="V52" s="103">
        <v>14</v>
      </c>
      <c r="W52" s="102">
        <f>Z52-Y52</f>
        <v>40296</v>
      </c>
      <c r="X52" s="771"/>
      <c r="Y52" s="103">
        <v>3</v>
      </c>
      <c r="Z52" s="128">
        <v>40299</v>
      </c>
      <c r="AA52" s="103">
        <v>14</v>
      </c>
      <c r="AB52" s="128">
        <f>Z52+AA52</f>
        <v>40313</v>
      </c>
      <c r="AC52" s="103">
        <f>30.5*18</f>
        <v>549</v>
      </c>
      <c r="AD52" s="103">
        <f>AC52/30.5</f>
        <v>18</v>
      </c>
      <c r="AE52" s="128">
        <f t="shared" si="6"/>
        <v>40862</v>
      </c>
      <c r="AF52" s="104"/>
      <c r="AG52" s="853"/>
      <c r="AH52" s="853"/>
      <c r="AI52" s="108"/>
      <c r="AJ52" s="108"/>
      <c r="AK52" s="213"/>
      <c r="AL52" s="899"/>
      <c r="AM52" s="104"/>
      <c r="AN52" s="104"/>
      <c r="AO52" s="820"/>
      <c r="AP52" s="821"/>
    </row>
    <row r="53" spans="2:42" ht="12.6" customHeight="1" x14ac:dyDescent="0.25">
      <c r="B53" s="212"/>
      <c r="C53" s="115" t="s">
        <v>2</v>
      </c>
      <c r="D53" s="768"/>
      <c r="E53" s="768"/>
      <c r="F53" s="768"/>
      <c r="G53" s="768"/>
      <c r="H53" s="777"/>
      <c r="I53" s="768"/>
      <c r="J53" s="793"/>
      <c r="K53" s="771"/>
      <c r="L53" s="799"/>
      <c r="M53" s="106">
        <v>40694</v>
      </c>
      <c r="N53" s="107">
        <v>14</v>
      </c>
      <c r="O53" s="106">
        <f>M53+N53</f>
        <v>40708</v>
      </c>
      <c r="P53" s="107">
        <v>1</v>
      </c>
      <c r="Q53" s="106">
        <f>O53+P53</f>
        <v>40709</v>
      </c>
      <c r="R53" s="107">
        <v>28</v>
      </c>
      <c r="S53" s="106">
        <f>Q53+R53</f>
        <v>40737</v>
      </c>
      <c r="T53" s="107">
        <v>28</v>
      </c>
      <c r="U53" s="106">
        <f>S53+T53</f>
        <v>40765</v>
      </c>
      <c r="V53" s="107">
        <v>14</v>
      </c>
      <c r="W53" s="106">
        <f>U53+V53</f>
        <v>40779</v>
      </c>
      <c r="X53" s="771"/>
      <c r="Y53" s="107">
        <f>7+30</f>
        <v>37</v>
      </c>
      <c r="Z53" s="106">
        <f>W53+Y53</f>
        <v>40816</v>
      </c>
      <c r="AA53" s="107">
        <v>14</v>
      </c>
      <c r="AB53" s="106">
        <f>Z53+AA53</f>
        <v>40830</v>
      </c>
      <c r="AC53" s="107">
        <f>30.5*12</f>
        <v>366</v>
      </c>
      <c r="AD53" s="107">
        <f>AC53/30.5</f>
        <v>12</v>
      </c>
      <c r="AE53" s="129">
        <f t="shared" si="6"/>
        <v>41196</v>
      </c>
      <c r="AF53" s="108"/>
      <c r="AG53" s="853"/>
      <c r="AH53" s="853"/>
      <c r="AI53" s="108"/>
      <c r="AJ53" s="108"/>
      <c r="AK53" s="213"/>
      <c r="AL53" s="899"/>
      <c r="AM53" s="108"/>
      <c r="AN53" s="108"/>
      <c r="AO53" s="820"/>
      <c r="AP53" s="821"/>
    </row>
    <row r="54" spans="2:42" ht="12.6" customHeight="1" x14ac:dyDescent="0.25">
      <c r="B54" s="214"/>
      <c r="C54" s="116" t="s">
        <v>0</v>
      </c>
      <c r="D54" s="769"/>
      <c r="E54" s="769"/>
      <c r="F54" s="769"/>
      <c r="G54" s="769"/>
      <c r="H54" s="777"/>
      <c r="I54" s="769"/>
      <c r="J54" s="794"/>
      <c r="K54" s="772"/>
      <c r="L54" s="800"/>
      <c r="M54" s="111"/>
      <c r="N54" s="110"/>
      <c r="O54" s="111"/>
      <c r="P54" s="110"/>
      <c r="Q54" s="111"/>
      <c r="R54" s="110"/>
      <c r="S54" s="111"/>
      <c r="T54" s="110"/>
      <c r="U54" s="111"/>
      <c r="V54" s="110"/>
      <c r="W54" s="111"/>
      <c r="X54" s="772"/>
      <c r="Y54" s="110"/>
      <c r="Z54" s="106"/>
      <c r="AA54" s="162"/>
      <c r="AB54" s="106"/>
      <c r="AC54" s="112"/>
      <c r="AD54" s="107"/>
      <c r="AE54" s="129"/>
      <c r="AF54" s="108"/>
      <c r="AG54" s="854"/>
      <c r="AH54" s="854"/>
      <c r="AI54" s="108"/>
      <c r="AJ54" s="108"/>
      <c r="AK54" s="213"/>
      <c r="AL54" s="900"/>
      <c r="AM54" s="108"/>
      <c r="AN54" s="108"/>
      <c r="AO54" s="822"/>
      <c r="AP54" s="823"/>
    </row>
    <row r="55" spans="2:42" ht="12.6" customHeight="1" x14ac:dyDescent="0.25">
      <c r="B55" s="781">
        <v>14</v>
      </c>
      <c r="C55" s="80" t="s">
        <v>1</v>
      </c>
      <c r="D55" s="774" t="s">
        <v>31</v>
      </c>
      <c r="E55" s="774" t="s">
        <v>157</v>
      </c>
      <c r="F55" s="773" t="s">
        <v>28</v>
      </c>
      <c r="G55" s="773" t="s">
        <v>139</v>
      </c>
      <c r="H55" s="777"/>
      <c r="I55" s="778" t="s">
        <v>262</v>
      </c>
      <c r="J55" s="795">
        <v>2</v>
      </c>
      <c r="K55" s="782" t="s">
        <v>106</v>
      </c>
      <c r="L55" s="787" t="s">
        <v>27</v>
      </c>
      <c r="M55" s="81">
        <f>O55-N55</f>
        <v>40211</v>
      </c>
      <c r="N55" s="82">
        <v>14</v>
      </c>
      <c r="O55" s="81">
        <f>Q55-P55</f>
        <v>40225</v>
      </c>
      <c r="P55" s="82">
        <v>1</v>
      </c>
      <c r="Q55" s="81">
        <f>S55-R55</f>
        <v>40226</v>
      </c>
      <c r="R55" s="82">
        <v>28</v>
      </c>
      <c r="S55" s="81">
        <f>U55-T55</f>
        <v>40254</v>
      </c>
      <c r="T55" s="82">
        <v>28</v>
      </c>
      <c r="U55" s="81">
        <f>W55-V55</f>
        <v>40282</v>
      </c>
      <c r="V55" s="82">
        <v>14</v>
      </c>
      <c r="W55" s="81">
        <f>Z55-Y55</f>
        <v>40296</v>
      </c>
      <c r="X55" s="789" t="s">
        <v>350</v>
      </c>
      <c r="Y55" s="82">
        <v>3</v>
      </c>
      <c r="Z55" s="126">
        <v>40299</v>
      </c>
      <c r="AA55" s="82">
        <v>14</v>
      </c>
      <c r="AB55" s="126">
        <f>Z55+AA55</f>
        <v>40313</v>
      </c>
      <c r="AC55" s="82">
        <f>30.5*18</f>
        <v>549</v>
      </c>
      <c r="AD55" s="82">
        <f>AC55/30.5</f>
        <v>18</v>
      </c>
      <c r="AE55" s="126">
        <f t="shared" si="6"/>
        <v>40862</v>
      </c>
      <c r="AF55" s="83"/>
      <c r="AG55" s="807">
        <v>498527.68</v>
      </c>
      <c r="AH55" s="807">
        <f>AG55/0.708</f>
        <v>704135.14124293788</v>
      </c>
      <c r="AI55" s="807">
        <f>81751/0.708</f>
        <v>115467.5141242938</v>
      </c>
      <c r="AJ55" s="807">
        <f>AH55+AI55</f>
        <v>819602.65536723169</v>
      </c>
      <c r="AK55" s="208"/>
      <c r="AL55" s="816" t="s">
        <v>349</v>
      </c>
      <c r="AM55" s="83"/>
      <c r="AN55" s="83"/>
      <c r="AO55" s="816" t="s">
        <v>494</v>
      </c>
      <c r="AP55" s="808">
        <v>1</v>
      </c>
    </row>
    <row r="56" spans="2:42" ht="12.6" customHeight="1" x14ac:dyDescent="0.25">
      <c r="B56" s="782"/>
      <c r="C56" s="85" t="s">
        <v>2</v>
      </c>
      <c r="D56" s="775"/>
      <c r="E56" s="775"/>
      <c r="F56" s="773"/>
      <c r="G56" s="773"/>
      <c r="H56" s="777"/>
      <c r="I56" s="790"/>
      <c r="J56" s="796"/>
      <c r="K56" s="782"/>
      <c r="L56" s="787"/>
      <c r="M56" s="86">
        <v>40846</v>
      </c>
      <c r="N56" s="87">
        <v>14</v>
      </c>
      <c r="O56" s="88">
        <f>M56+N56</f>
        <v>40860</v>
      </c>
      <c r="P56" s="87">
        <v>1</v>
      </c>
      <c r="Q56" s="88">
        <f>O56+P56</f>
        <v>40861</v>
      </c>
      <c r="R56" s="87">
        <v>28</v>
      </c>
      <c r="S56" s="88">
        <f>Q56+R56</f>
        <v>40889</v>
      </c>
      <c r="T56" s="87">
        <v>28</v>
      </c>
      <c r="U56" s="88">
        <f>S56+T56</f>
        <v>40917</v>
      </c>
      <c r="V56" s="87">
        <v>14</v>
      </c>
      <c r="W56" s="88">
        <f>U56+V56</f>
        <v>40931</v>
      </c>
      <c r="X56" s="789"/>
      <c r="Y56" s="87">
        <v>7</v>
      </c>
      <c r="Z56" s="88">
        <f>W56+Y56</f>
        <v>40938</v>
      </c>
      <c r="AA56" s="87">
        <v>14</v>
      </c>
      <c r="AB56" s="88">
        <v>40959</v>
      </c>
      <c r="AC56" s="87">
        <f>30.5*12</f>
        <v>366</v>
      </c>
      <c r="AD56" s="87">
        <f>AC56/30.5</f>
        <v>12</v>
      </c>
      <c r="AE56" s="127">
        <f t="shared" si="6"/>
        <v>41325</v>
      </c>
      <c r="AF56" s="89"/>
      <c r="AG56" s="784"/>
      <c r="AH56" s="784"/>
      <c r="AI56" s="784"/>
      <c r="AJ56" s="784"/>
      <c r="AK56" s="209"/>
      <c r="AL56" s="814"/>
      <c r="AM56" s="89"/>
      <c r="AN56" s="89"/>
      <c r="AO56" s="814"/>
      <c r="AP56" s="809"/>
    </row>
    <row r="57" spans="2:42" ht="12.6" customHeight="1" x14ac:dyDescent="0.25">
      <c r="B57" s="783"/>
      <c r="C57" s="91" t="s">
        <v>0</v>
      </c>
      <c r="D57" s="775"/>
      <c r="E57" s="775"/>
      <c r="F57" s="773"/>
      <c r="G57" s="773"/>
      <c r="H57" s="777"/>
      <c r="I57" s="791"/>
      <c r="J57" s="796"/>
      <c r="K57" s="782"/>
      <c r="L57" s="787"/>
      <c r="M57" s="152"/>
      <c r="N57" s="137"/>
      <c r="O57" s="152"/>
      <c r="P57" s="137"/>
      <c r="Q57" s="152"/>
      <c r="R57" s="93"/>
      <c r="S57" s="152"/>
      <c r="T57" s="93"/>
      <c r="U57" s="152"/>
      <c r="V57" s="93"/>
      <c r="W57" s="152"/>
      <c r="X57" s="789"/>
      <c r="Y57" s="93"/>
      <c r="Z57" s="159">
        <v>40918</v>
      </c>
      <c r="AA57" s="158"/>
      <c r="AB57" s="159">
        <v>40959</v>
      </c>
      <c r="AC57" s="137">
        <v>230</v>
      </c>
      <c r="AD57" s="137"/>
      <c r="AE57" s="233">
        <f t="shared" si="6"/>
        <v>41189</v>
      </c>
      <c r="AF57" s="155"/>
      <c r="AG57" s="784"/>
      <c r="AH57" s="784"/>
      <c r="AI57" s="784"/>
      <c r="AJ57" s="784"/>
      <c r="AK57" s="181"/>
      <c r="AL57" s="814"/>
      <c r="AM57" s="155"/>
      <c r="AN57" s="155"/>
      <c r="AO57" s="814"/>
      <c r="AP57" s="810"/>
    </row>
    <row r="58" spans="2:42" ht="12.6" customHeight="1" x14ac:dyDescent="0.25">
      <c r="B58" s="781">
        <v>15</v>
      </c>
      <c r="C58" s="80" t="s">
        <v>1</v>
      </c>
      <c r="D58" s="774" t="s">
        <v>31</v>
      </c>
      <c r="E58" s="774" t="s">
        <v>158</v>
      </c>
      <c r="F58" s="773" t="s">
        <v>28</v>
      </c>
      <c r="G58" s="773" t="s">
        <v>141</v>
      </c>
      <c r="H58" s="777"/>
      <c r="I58" s="778" t="s">
        <v>264</v>
      </c>
      <c r="J58" s="796"/>
      <c r="K58" s="781" t="s">
        <v>334</v>
      </c>
      <c r="L58" s="786" t="s">
        <v>27</v>
      </c>
      <c r="M58" s="81">
        <f>O58-N58</f>
        <v>40211</v>
      </c>
      <c r="N58" s="82">
        <v>14</v>
      </c>
      <c r="O58" s="81">
        <f>Q58-P58</f>
        <v>40225</v>
      </c>
      <c r="P58" s="82">
        <v>1</v>
      </c>
      <c r="Q58" s="81">
        <f>S58-R58</f>
        <v>40226</v>
      </c>
      <c r="R58" s="82">
        <v>28</v>
      </c>
      <c r="S58" s="81">
        <f>U58-T58</f>
        <v>40254</v>
      </c>
      <c r="T58" s="82">
        <v>28</v>
      </c>
      <c r="U58" s="81">
        <f>W58-V58</f>
        <v>40282</v>
      </c>
      <c r="V58" s="82">
        <v>14</v>
      </c>
      <c r="W58" s="81">
        <f>Z58-Y58</f>
        <v>40296</v>
      </c>
      <c r="X58" s="789"/>
      <c r="Y58" s="82">
        <v>3</v>
      </c>
      <c r="Z58" s="126">
        <v>40299</v>
      </c>
      <c r="AA58" s="82">
        <v>14</v>
      </c>
      <c r="AB58" s="126">
        <f>Z58+AA58</f>
        <v>40313</v>
      </c>
      <c r="AC58" s="82">
        <f>30.5*18</f>
        <v>549</v>
      </c>
      <c r="AD58" s="82">
        <f>AC58/30.5</f>
        <v>18</v>
      </c>
      <c r="AE58" s="126">
        <f t="shared" si="6"/>
        <v>40862</v>
      </c>
      <c r="AF58" s="126"/>
      <c r="AG58" s="784"/>
      <c r="AH58" s="784"/>
      <c r="AI58" s="784"/>
      <c r="AJ58" s="784"/>
      <c r="AK58" s="209"/>
      <c r="AL58" s="814"/>
      <c r="AM58" s="89"/>
      <c r="AN58" s="89"/>
      <c r="AO58" s="814"/>
      <c r="AP58" s="808">
        <v>1</v>
      </c>
    </row>
    <row r="59" spans="2:42" ht="12.6" customHeight="1" x14ac:dyDescent="0.25">
      <c r="B59" s="782"/>
      <c r="C59" s="85" t="s">
        <v>2</v>
      </c>
      <c r="D59" s="775"/>
      <c r="E59" s="775"/>
      <c r="F59" s="773"/>
      <c r="G59" s="773"/>
      <c r="H59" s="777"/>
      <c r="I59" s="790"/>
      <c r="J59" s="796"/>
      <c r="K59" s="782"/>
      <c r="L59" s="787"/>
      <c r="M59" s="86">
        <v>40846</v>
      </c>
      <c r="N59" s="87">
        <v>14</v>
      </c>
      <c r="O59" s="88">
        <f>M59+N59</f>
        <v>40860</v>
      </c>
      <c r="P59" s="87">
        <v>1</v>
      </c>
      <c r="Q59" s="88">
        <f>O59+P59</f>
        <v>40861</v>
      </c>
      <c r="R59" s="87">
        <v>28</v>
      </c>
      <c r="S59" s="88">
        <f>Q59+R59</f>
        <v>40889</v>
      </c>
      <c r="T59" s="87">
        <v>28</v>
      </c>
      <c r="U59" s="88">
        <f>S59+T59</f>
        <v>40917</v>
      </c>
      <c r="V59" s="87">
        <v>14</v>
      </c>
      <c r="W59" s="88">
        <f>U59+V59</f>
        <v>40931</v>
      </c>
      <c r="X59" s="789"/>
      <c r="Y59" s="87">
        <v>7</v>
      </c>
      <c r="Z59" s="88">
        <f>W59+Y59</f>
        <v>40938</v>
      </c>
      <c r="AA59" s="87">
        <v>14</v>
      </c>
      <c r="AB59" s="88">
        <v>40959</v>
      </c>
      <c r="AC59" s="87">
        <f>30.5*12</f>
        <v>366</v>
      </c>
      <c r="AD59" s="87">
        <f>AC59/30.5</f>
        <v>12</v>
      </c>
      <c r="AE59" s="127">
        <f t="shared" si="6"/>
        <v>41325</v>
      </c>
      <c r="AF59" s="88"/>
      <c r="AG59" s="784"/>
      <c r="AH59" s="784"/>
      <c r="AI59" s="784"/>
      <c r="AJ59" s="784"/>
      <c r="AK59" s="209"/>
      <c r="AL59" s="814"/>
      <c r="AM59" s="89"/>
      <c r="AN59" s="89"/>
      <c r="AO59" s="814"/>
      <c r="AP59" s="809"/>
    </row>
    <row r="60" spans="2:42" ht="12.6" customHeight="1" x14ac:dyDescent="0.25">
      <c r="B60" s="783"/>
      <c r="C60" s="91" t="s">
        <v>0</v>
      </c>
      <c r="D60" s="775"/>
      <c r="E60" s="775"/>
      <c r="F60" s="773"/>
      <c r="G60" s="773"/>
      <c r="H60" s="777"/>
      <c r="I60" s="791"/>
      <c r="J60" s="797"/>
      <c r="K60" s="782"/>
      <c r="L60" s="787"/>
      <c r="M60" s="96"/>
      <c r="N60" s="95"/>
      <c r="O60" s="96"/>
      <c r="P60" s="95"/>
      <c r="Q60" s="96"/>
      <c r="R60" s="95"/>
      <c r="S60" s="96"/>
      <c r="T60" s="95"/>
      <c r="U60" s="96"/>
      <c r="V60" s="95"/>
      <c r="W60" s="96"/>
      <c r="X60" s="789"/>
      <c r="Y60" s="93"/>
      <c r="Z60" s="159">
        <v>40918</v>
      </c>
      <c r="AA60" s="158"/>
      <c r="AB60" s="159">
        <v>40959</v>
      </c>
      <c r="AC60" s="137">
        <v>230</v>
      </c>
      <c r="AD60" s="137"/>
      <c r="AE60" s="233">
        <v>41139</v>
      </c>
      <c r="AF60" s="159"/>
      <c r="AG60" s="785"/>
      <c r="AH60" s="785"/>
      <c r="AI60" s="785"/>
      <c r="AJ60" s="785"/>
      <c r="AK60" s="181"/>
      <c r="AL60" s="815"/>
      <c r="AM60" s="155"/>
      <c r="AN60" s="155"/>
      <c r="AO60" s="814"/>
      <c r="AP60" s="810"/>
    </row>
    <row r="61" spans="2:42" ht="12.6" customHeight="1" x14ac:dyDescent="0.25">
      <c r="B61" s="781">
        <v>16</v>
      </c>
      <c r="C61" s="80" t="s">
        <v>1</v>
      </c>
      <c r="D61" s="774" t="s">
        <v>31</v>
      </c>
      <c r="E61" s="774" t="s">
        <v>427</v>
      </c>
      <c r="F61" s="773" t="s">
        <v>28</v>
      </c>
      <c r="G61" s="773" t="s">
        <v>422</v>
      </c>
      <c r="H61" s="777"/>
      <c r="I61" s="907" t="s">
        <v>266</v>
      </c>
      <c r="J61" s="796">
        <v>2</v>
      </c>
      <c r="K61" s="781" t="s">
        <v>106</v>
      </c>
      <c r="L61" s="786" t="s">
        <v>27</v>
      </c>
      <c r="M61" s="81">
        <f>O61-N61</f>
        <v>40211</v>
      </c>
      <c r="N61" s="82">
        <v>14</v>
      </c>
      <c r="O61" s="81">
        <f>Q61-P61</f>
        <v>40225</v>
      </c>
      <c r="P61" s="82">
        <v>1</v>
      </c>
      <c r="Q61" s="81">
        <f>S61-R61</f>
        <v>40226</v>
      </c>
      <c r="R61" s="82">
        <v>28</v>
      </c>
      <c r="S61" s="81">
        <f>U61-T61</f>
        <v>40254</v>
      </c>
      <c r="T61" s="82">
        <v>28</v>
      </c>
      <c r="U61" s="81">
        <f>W61-V61</f>
        <v>40282</v>
      </c>
      <c r="V61" s="82">
        <v>14</v>
      </c>
      <c r="W61" s="81">
        <f>Z61-Y61</f>
        <v>40296</v>
      </c>
      <c r="X61" s="789" t="s">
        <v>344</v>
      </c>
      <c r="Y61" s="82">
        <v>3</v>
      </c>
      <c r="Z61" s="126">
        <v>40299</v>
      </c>
      <c r="AA61" s="82">
        <v>14</v>
      </c>
      <c r="AB61" s="126">
        <f>Z61+AA61</f>
        <v>40313</v>
      </c>
      <c r="AC61" s="82">
        <f>30.5*18</f>
        <v>549</v>
      </c>
      <c r="AD61" s="82">
        <f>AC61/30.5</f>
        <v>18</v>
      </c>
      <c r="AE61" s="126">
        <f t="shared" si="6"/>
        <v>40862</v>
      </c>
      <c r="AF61" s="83"/>
      <c r="AG61" s="807">
        <v>322791.88</v>
      </c>
      <c r="AH61" s="807">
        <f>AG61/0.708</f>
        <v>455920.73446327687</v>
      </c>
      <c r="AI61" s="807">
        <f>22448/0.708</f>
        <v>31706.21468926554</v>
      </c>
      <c r="AJ61" s="750">
        <f>AH61+AI61</f>
        <v>487626.94915254239</v>
      </c>
      <c r="AK61" s="208"/>
      <c r="AL61" s="816" t="s">
        <v>345</v>
      </c>
      <c r="AM61" s="83"/>
      <c r="AN61" s="83"/>
      <c r="AO61" s="814" t="s">
        <v>494</v>
      </c>
      <c r="AP61" s="808">
        <v>1</v>
      </c>
    </row>
    <row r="62" spans="2:42" ht="12.6" customHeight="1" x14ac:dyDescent="0.25">
      <c r="B62" s="782"/>
      <c r="C62" s="85" t="s">
        <v>2</v>
      </c>
      <c r="D62" s="775"/>
      <c r="E62" s="775"/>
      <c r="F62" s="773"/>
      <c r="G62" s="773"/>
      <c r="H62" s="777"/>
      <c r="I62" s="907"/>
      <c r="J62" s="797"/>
      <c r="K62" s="782"/>
      <c r="L62" s="787"/>
      <c r="M62" s="86">
        <v>40846</v>
      </c>
      <c r="N62" s="87">
        <v>14</v>
      </c>
      <c r="O62" s="88">
        <f>M62+N62</f>
        <v>40860</v>
      </c>
      <c r="P62" s="87">
        <v>1</v>
      </c>
      <c r="Q62" s="88">
        <f>O62+P62</f>
        <v>40861</v>
      </c>
      <c r="R62" s="87">
        <v>28</v>
      </c>
      <c r="S62" s="88">
        <f>Q62+R62</f>
        <v>40889</v>
      </c>
      <c r="T62" s="87">
        <v>28</v>
      </c>
      <c r="U62" s="88">
        <f>S62+T62</f>
        <v>40917</v>
      </c>
      <c r="V62" s="87">
        <v>14</v>
      </c>
      <c r="W62" s="88">
        <f>U62+V62</f>
        <v>40931</v>
      </c>
      <c r="X62" s="789"/>
      <c r="Y62" s="87">
        <v>7</v>
      </c>
      <c r="Z62" s="88">
        <f>W62+Y62</f>
        <v>40938</v>
      </c>
      <c r="AA62" s="87">
        <v>14</v>
      </c>
      <c r="AB62" s="88">
        <v>40929</v>
      </c>
      <c r="AC62" s="87">
        <f>30.5*12</f>
        <v>366</v>
      </c>
      <c r="AD62" s="87">
        <f>AC62/30.5</f>
        <v>12</v>
      </c>
      <c r="AE62" s="127">
        <f t="shared" si="6"/>
        <v>41295</v>
      </c>
      <c r="AF62" s="89"/>
      <c r="AG62" s="784"/>
      <c r="AH62" s="784"/>
      <c r="AI62" s="784"/>
      <c r="AJ62" s="751"/>
      <c r="AK62" s="209"/>
      <c r="AL62" s="814"/>
      <c r="AM62" s="89"/>
      <c r="AN62" s="89"/>
      <c r="AO62" s="814"/>
      <c r="AP62" s="809"/>
    </row>
    <row r="63" spans="2:42" ht="12.6" customHeight="1" x14ac:dyDescent="0.25">
      <c r="B63" s="783"/>
      <c r="C63" s="91" t="s">
        <v>0</v>
      </c>
      <c r="D63" s="775"/>
      <c r="E63" s="775"/>
      <c r="F63" s="773"/>
      <c r="G63" s="773"/>
      <c r="H63" s="777"/>
      <c r="I63" s="922"/>
      <c r="J63" s="796"/>
      <c r="K63" s="783"/>
      <c r="L63" s="788"/>
      <c r="M63" s="152"/>
      <c r="N63" s="137"/>
      <c r="O63" s="152"/>
      <c r="P63" s="137"/>
      <c r="Q63" s="152"/>
      <c r="R63" s="93"/>
      <c r="S63" s="152"/>
      <c r="T63" s="93"/>
      <c r="U63" s="152"/>
      <c r="V63" s="93"/>
      <c r="W63" s="152"/>
      <c r="X63" s="789"/>
      <c r="Y63" s="93"/>
      <c r="Z63" s="159">
        <v>40898</v>
      </c>
      <c r="AA63" s="158"/>
      <c r="AB63" s="159">
        <v>40929</v>
      </c>
      <c r="AC63" s="137">
        <v>230</v>
      </c>
      <c r="AD63" s="137"/>
      <c r="AE63" s="233">
        <f t="shared" si="6"/>
        <v>41159</v>
      </c>
      <c r="AF63" s="155"/>
      <c r="AG63" s="784"/>
      <c r="AH63" s="784"/>
      <c r="AI63" s="784"/>
      <c r="AJ63" s="751"/>
      <c r="AK63" s="181"/>
      <c r="AL63" s="814"/>
      <c r="AM63" s="155"/>
      <c r="AN63" s="155"/>
      <c r="AO63" s="814"/>
      <c r="AP63" s="810"/>
    </row>
    <row r="64" spans="2:42" ht="12.6" customHeight="1" x14ac:dyDescent="0.25">
      <c r="B64" s="781">
        <v>17</v>
      </c>
      <c r="C64" s="80" t="s">
        <v>1</v>
      </c>
      <c r="D64" s="774" t="s">
        <v>31</v>
      </c>
      <c r="E64" s="774" t="s">
        <v>428</v>
      </c>
      <c r="F64" s="773" t="s">
        <v>28</v>
      </c>
      <c r="G64" s="773" t="s">
        <v>259</v>
      </c>
      <c r="H64" s="777"/>
      <c r="I64" s="906" t="s">
        <v>268</v>
      </c>
      <c r="J64" s="796"/>
      <c r="K64" s="781" t="s">
        <v>106</v>
      </c>
      <c r="L64" s="786" t="s">
        <v>27</v>
      </c>
      <c r="M64" s="81">
        <f>O64-N64</f>
        <v>40211</v>
      </c>
      <c r="N64" s="82">
        <v>14</v>
      </c>
      <c r="O64" s="81">
        <f>Q64-P64</f>
        <v>40225</v>
      </c>
      <c r="P64" s="82">
        <v>1</v>
      </c>
      <c r="Q64" s="81">
        <f>S64-R64</f>
        <v>40226</v>
      </c>
      <c r="R64" s="82">
        <v>28</v>
      </c>
      <c r="S64" s="81">
        <f>U64-T64</f>
        <v>40254</v>
      </c>
      <c r="T64" s="82">
        <v>28</v>
      </c>
      <c r="U64" s="81">
        <f>W64-V64</f>
        <v>40282</v>
      </c>
      <c r="V64" s="82">
        <v>14</v>
      </c>
      <c r="W64" s="81">
        <f>Z64-Y64</f>
        <v>40296</v>
      </c>
      <c r="X64" s="789"/>
      <c r="Y64" s="82">
        <v>3</v>
      </c>
      <c r="Z64" s="126">
        <v>40299</v>
      </c>
      <c r="AA64" s="82">
        <v>14</v>
      </c>
      <c r="AB64" s="126">
        <f>Z64+AA64</f>
        <v>40313</v>
      </c>
      <c r="AC64" s="82">
        <f>30.5*18</f>
        <v>549</v>
      </c>
      <c r="AD64" s="82">
        <f>AC64/30.5</f>
        <v>18</v>
      </c>
      <c r="AE64" s="126">
        <f t="shared" si="6"/>
        <v>40862</v>
      </c>
      <c r="AF64" s="83"/>
      <c r="AG64" s="784"/>
      <c r="AH64" s="784"/>
      <c r="AI64" s="784"/>
      <c r="AJ64" s="751"/>
      <c r="AK64" s="209"/>
      <c r="AL64" s="814"/>
      <c r="AM64" s="89"/>
      <c r="AN64" s="89"/>
      <c r="AO64" s="814"/>
      <c r="AP64" s="808">
        <v>1</v>
      </c>
    </row>
    <row r="65" spans="2:42" ht="12.6" customHeight="1" x14ac:dyDescent="0.25">
      <c r="B65" s="782"/>
      <c r="C65" s="85" t="s">
        <v>2</v>
      </c>
      <c r="D65" s="775"/>
      <c r="E65" s="775"/>
      <c r="F65" s="773"/>
      <c r="G65" s="773"/>
      <c r="H65" s="777"/>
      <c r="I65" s="907"/>
      <c r="J65" s="797"/>
      <c r="K65" s="782"/>
      <c r="L65" s="787"/>
      <c r="M65" s="86">
        <v>40846</v>
      </c>
      <c r="N65" s="87">
        <v>14</v>
      </c>
      <c r="O65" s="88">
        <f>M65+N65</f>
        <v>40860</v>
      </c>
      <c r="P65" s="87">
        <v>1</v>
      </c>
      <c r="Q65" s="88">
        <f>O65+P65</f>
        <v>40861</v>
      </c>
      <c r="R65" s="87">
        <v>28</v>
      </c>
      <c r="S65" s="88">
        <f>Q65+R65</f>
        <v>40889</v>
      </c>
      <c r="T65" s="87">
        <v>28</v>
      </c>
      <c r="U65" s="88">
        <f>S65+T65</f>
        <v>40917</v>
      </c>
      <c r="V65" s="87">
        <v>14</v>
      </c>
      <c r="W65" s="88">
        <f>U65+V65</f>
        <v>40931</v>
      </c>
      <c r="X65" s="789"/>
      <c r="Y65" s="87">
        <v>7</v>
      </c>
      <c r="Z65" s="88">
        <f>W65+Y65</f>
        <v>40938</v>
      </c>
      <c r="AA65" s="87">
        <v>14</v>
      </c>
      <c r="AB65" s="88">
        <v>40929</v>
      </c>
      <c r="AC65" s="87">
        <f>30.5*12</f>
        <v>366</v>
      </c>
      <c r="AD65" s="87">
        <f>AC65/30.5</f>
        <v>12</v>
      </c>
      <c r="AE65" s="127">
        <f t="shared" si="6"/>
        <v>41295</v>
      </c>
      <c r="AF65" s="89"/>
      <c r="AG65" s="784"/>
      <c r="AH65" s="784"/>
      <c r="AI65" s="784"/>
      <c r="AJ65" s="751"/>
      <c r="AK65" s="209"/>
      <c r="AL65" s="814"/>
      <c r="AM65" s="89"/>
      <c r="AN65" s="89"/>
      <c r="AO65" s="814"/>
      <c r="AP65" s="809"/>
    </row>
    <row r="66" spans="2:42" ht="12.6" customHeight="1" x14ac:dyDescent="0.25">
      <c r="B66" s="783"/>
      <c r="C66" s="91" t="s">
        <v>0</v>
      </c>
      <c r="D66" s="775"/>
      <c r="E66" s="775"/>
      <c r="F66" s="773"/>
      <c r="G66" s="773"/>
      <c r="H66" s="777"/>
      <c r="I66" s="907"/>
      <c r="J66" s="796"/>
      <c r="K66" s="783"/>
      <c r="L66" s="788"/>
      <c r="M66" s="152"/>
      <c r="N66" s="93"/>
      <c r="O66" s="152"/>
      <c r="P66" s="93"/>
      <c r="Q66" s="152"/>
      <c r="R66" s="93"/>
      <c r="S66" s="152"/>
      <c r="T66" s="93"/>
      <c r="U66" s="152"/>
      <c r="V66" s="93"/>
      <c r="W66" s="152"/>
      <c r="X66" s="789"/>
      <c r="Y66" s="93"/>
      <c r="Z66" s="159">
        <v>40898</v>
      </c>
      <c r="AA66" s="158"/>
      <c r="AB66" s="159">
        <v>40929</v>
      </c>
      <c r="AC66" s="137">
        <v>230</v>
      </c>
      <c r="AD66" s="137"/>
      <c r="AE66" s="233">
        <v>41109</v>
      </c>
      <c r="AF66" s="155"/>
      <c r="AG66" s="785"/>
      <c r="AH66" s="785"/>
      <c r="AI66" s="785"/>
      <c r="AJ66" s="752"/>
      <c r="AK66" s="181"/>
      <c r="AL66" s="815"/>
      <c r="AM66" s="155"/>
      <c r="AN66" s="155"/>
      <c r="AO66" s="814"/>
      <c r="AP66" s="810"/>
    </row>
    <row r="67" spans="2:42" ht="12.6" customHeight="1" x14ac:dyDescent="0.25">
      <c r="B67" s="781">
        <v>18</v>
      </c>
      <c r="C67" s="80" t="s">
        <v>1</v>
      </c>
      <c r="D67" s="774" t="s">
        <v>31</v>
      </c>
      <c r="E67" s="774" t="s">
        <v>429</v>
      </c>
      <c r="F67" s="773" t="s">
        <v>28</v>
      </c>
      <c r="G67" s="773" t="s">
        <v>261</v>
      </c>
      <c r="H67" s="777"/>
      <c r="I67" s="778" t="s">
        <v>269</v>
      </c>
      <c r="J67" s="795">
        <v>2</v>
      </c>
      <c r="K67" s="781" t="s">
        <v>110</v>
      </c>
      <c r="L67" s="786" t="s">
        <v>27</v>
      </c>
      <c r="M67" s="81">
        <f>O67-N67</f>
        <v>40211</v>
      </c>
      <c r="N67" s="82">
        <v>14</v>
      </c>
      <c r="O67" s="81">
        <f>Q67-P67</f>
        <v>40225</v>
      </c>
      <c r="P67" s="82">
        <v>1</v>
      </c>
      <c r="Q67" s="81">
        <f>S67-R67</f>
        <v>40226</v>
      </c>
      <c r="R67" s="82">
        <v>28</v>
      </c>
      <c r="S67" s="81">
        <f>U67-T67</f>
        <v>40254</v>
      </c>
      <c r="T67" s="82">
        <v>28</v>
      </c>
      <c r="U67" s="81">
        <f>W67-V67</f>
        <v>40282</v>
      </c>
      <c r="V67" s="82">
        <v>14</v>
      </c>
      <c r="W67" s="81">
        <f>Z67-Y67</f>
        <v>40296</v>
      </c>
      <c r="X67" s="789" t="s">
        <v>346</v>
      </c>
      <c r="Y67" s="82">
        <v>3</v>
      </c>
      <c r="Z67" s="126">
        <v>40299</v>
      </c>
      <c r="AA67" s="82">
        <v>14</v>
      </c>
      <c r="AB67" s="126">
        <f>Z67+AA67</f>
        <v>40313</v>
      </c>
      <c r="AC67" s="82">
        <f>30.5*18</f>
        <v>549</v>
      </c>
      <c r="AD67" s="82">
        <f>AC67/30.5</f>
        <v>18</v>
      </c>
      <c r="AE67" s="126">
        <f t="shared" si="6"/>
        <v>40862</v>
      </c>
      <c r="AF67" s="83"/>
      <c r="AG67" s="807">
        <v>279568</v>
      </c>
      <c r="AH67" s="807">
        <f>AG67/0.708</f>
        <v>394870.05649717519</v>
      </c>
      <c r="AI67" s="807">
        <f>15072/0.708</f>
        <v>21288.135593220341</v>
      </c>
      <c r="AJ67" s="750">
        <v>416158.19199999998</v>
      </c>
      <c r="AK67" s="208"/>
      <c r="AL67" s="816" t="s">
        <v>522</v>
      </c>
      <c r="AM67" s="83"/>
      <c r="AN67" s="83"/>
      <c r="AO67" s="746" t="s">
        <v>521</v>
      </c>
      <c r="AP67" s="826">
        <v>0.77</v>
      </c>
    </row>
    <row r="68" spans="2:42" ht="12.6" customHeight="1" x14ac:dyDescent="0.25">
      <c r="B68" s="782"/>
      <c r="C68" s="85" t="s">
        <v>2</v>
      </c>
      <c r="D68" s="775"/>
      <c r="E68" s="775"/>
      <c r="F68" s="773"/>
      <c r="G68" s="773"/>
      <c r="H68" s="777"/>
      <c r="I68" s="779"/>
      <c r="J68" s="804"/>
      <c r="K68" s="908"/>
      <c r="L68" s="804"/>
      <c r="M68" s="86">
        <v>40846</v>
      </c>
      <c r="N68" s="87">
        <v>14</v>
      </c>
      <c r="O68" s="88">
        <f>M68+N68</f>
        <v>40860</v>
      </c>
      <c r="P68" s="87">
        <v>1</v>
      </c>
      <c r="Q68" s="88">
        <f>O68+P68</f>
        <v>40861</v>
      </c>
      <c r="R68" s="87">
        <v>28</v>
      </c>
      <c r="S68" s="88">
        <f>Q68+R68</f>
        <v>40889</v>
      </c>
      <c r="T68" s="87">
        <v>28</v>
      </c>
      <c r="U68" s="88">
        <f>S68+T68</f>
        <v>40917</v>
      </c>
      <c r="V68" s="87">
        <v>14</v>
      </c>
      <c r="W68" s="88">
        <f>U68+V68</f>
        <v>40931</v>
      </c>
      <c r="X68" s="789"/>
      <c r="Y68" s="87">
        <v>7</v>
      </c>
      <c r="Z68" s="88">
        <f>W68+Y68</f>
        <v>40938</v>
      </c>
      <c r="AA68" s="87">
        <v>14</v>
      </c>
      <c r="AB68" s="88">
        <v>40944</v>
      </c>
      <c r="AC68" s="87">
        <f>30.5*12</f>
        <v>366</v>
      </c>
      <c r="AD68" s="87">
        <f>AC68/30.5</f>
        <v>12</v>
      </c>
      <c r="AE68" s="127">
        <f t="shared" si="6"/>
        <v>41310</v>
      </c>
      <c r="AF68" s="89"/>
      <c r="AG68" s="784"/>
      <c r="AH68" s="784"/>
      <c r="AI68" s="784"/>
      <c r="AJ68" s="751"/>
      <c r="AK68" s="209"/>
      <c r="AL68" s="814"/>
      <c r="AM68" s="89"/>
      <c r="AN68" s="89"/>
      <c r="AO68" s="746"/>
      <c r="AP68" s="827"/>
    </row>
    <row r="69" spans="2:42" ht="12.6" customHeight="1" x14ac:dyDescent="0.25">
      <c r="B69" s="783"/>
      <c r="C69" s="91" t="s">
        <v>0</v>
      </c>
      <c r="D69" s="775"/>
      <c r="E69" s="775"/>
      <c r="F69" s="773"/>
      <c r="G69" s="773"/>
      <c r="H69" s="777"/>
      <c r="I69" s="780"/>
      <c r="J69" s="804"/>
      <c r="K69" s="909"/>
      <c r="L69" s="805"/>
      <c r="M69" s="152"/>
      <c r="N69" s="93"/>
      <c r="O69" s="152"/>
      <c r="P69" s="93"/>
      <c r="Q69" s="152"/>
      <c r="R69" s="93"/>
      <c r="S69" s="152"/>
      <c r="T69" s="93"/>
      <c r="U69" s="152"/>
      <c r="V69" s="93"/>
      <c r="W69" s="152"/>
      <c r="X69" s="789"/>
      <c r="Y69" s="93"/>
      <c r="Z69" s="159">
        <v>40906</v>
      </c>
      <c r="AA69" s="158"/>
      <c r="AB69" s="159">
        <v>40944</v>
      </c>
      <c r="AC69" s="137">
        <v>230</v>
      </c>
      <c r="AD69" s="137"/>
      <c r="AE69" s="233">
        <f t="shared" si="6"/>
        <v>41174</v>
      </c>
      <c r="AF69" s="155"/>
      <c r="AG69" s="784"/>
      <c r="AH69" s="784"/>
      <c r="AI69" s="784"/>
      <c r="AJ69" s="751"/>
      <c r="AK69" s="181"/>
      <c r="AL69" s="814"/>
      <c r="AM69" s="155"/>
      <c r="AN69" s="155"/>
      <c r="AO69" s="746"/>
      <c r="AP69" s="806"/>
    </row>
    <row r="70" spans="2:42" ht="12.6" customHeight="1" x14ac:dyDescent="0.25">
      <c r="B70" s="781">
        <v>19</v>
      </c>
      <c r="C70" s="80" t="s">
        <v>1</v>
      </c>
      <c r="D70" s="774" t="s">
        <v>31</v>
      </c>
      <c r="E70" s="774" t="s">
        <v>430</v>
      </c>
      <c r="F70" s="773" t="s">
        <v>28</v>
      </c>
      <c r="G70" s="773" t="s">
        <v>263</v>
      </c>
      <c r="H70" s="777"/>
      <c r="I70" s="778" t="s">
        <v>271</v>
      </c>
      <c r="J70" s="804"/>
      <c r="K70" s="781" t="s">
        <v>111</v>
      </c>
      <c r="L70" s="786" t="s">
        <v>27</v>
      </c>
      <c r="M70" s="81">
        <f>O70-N70</f>
        <v>40211</v>
      </c>
      <c r="N70" s="82">
        <v>14</v>
      </c>
      <c r="O70" s="81">
        <f>Q70-P70</f>
        <v>40225</v>
      </c>
      <c r="P70" s="82">
        <v>1</v>
      </c>
      <c r="Q70" s="81">
        <f>S70-R70</f>
        <v>40226</v>
      </c>
      <c r="R70" s="82">
        <v>28</v>
      </c>
      <c r="S70" s="81">
        <f>U70-T70</f>
        <v>40254</v>
      </c>
      <c r="T70" s="82">
        <v>28</v>
      </c>
      <c r="U70" s="81">
        <f>W70-V70</f>
        <v>40282</v>
      </c>
      <c r="V70" s="82">
        <v>14</v>
      </c>
      <c r="W70" s="81">
        <f>Z70-Y70</f>
        <v>40296</v>
      </c>
      <c r="X70" s="789"/>
      <c r="Y70" s="82">
        <v>3</v>
      </c>
      <c r="Z70" s="126">
        <v>40299</v>
      </c>
      <c r="AA70" s="82">
        <v>14</v>
      </c>
      <c r="AB70" s="126">
        <f>Z70+AA70</f>
        <v>40313</v>
      </c>
      <c r="AC70" s="82">
        <v>230</v>
      </c>
      <c r="AD70" s="82">
        <f>AC70/30.5</f>
        <v>7.5409836065573774</v>
      </c>
      <c r="AE70" s="126">
        <f t="shared" si="6"/>
        <v>40543</v>
      </c>
      <c r="AF70" s="83"/>
      <c r="AG70" s="784"/>
      <c r="AH70" s="784"/>
      <c r="AI70" s="784"/>
      <c r="AJ70" s="751"/>
      <c r="AK70" s="209"/>
      <c r="AL70" s="814"/>
      <c r="AM70" s="89"/>
      <c r="AN70" s="89"/>
      <c r="AO70" s="746" t="s">
        <v>500</v>
      </c>
      <c r="AP70" s="808">
        <v>0.99</v>
      </c>
    </row>
    <row r="71" spans="2:42" ht="12.6" customHeight="1" x14ac:dyDescent="0.25">
      <c r="B71" s="782"/>
      <c r="C71" s="85" t="s">
        <v>2</v>
      </c>
      <c r="D71" s="775"/>
      <c r="E71" s="775"/>
      <c r="F71" s="773"/>
      <c r="G71" s="773"/>
      <c r="H71" s="777"/>
      <c r="I71" s="779"/>
      <c r="J71" s="804"/>
      <c r="K71" s="908"/>
      <c r="L71" s="804"/>
      <c r="M71" s="86">
        <v>40846</v>
      </c>
      <c r="N71" s="87">
        <v>14</v>
      </c>
      <c r="O71" s="88">
        <f>M71+N71</f>
        <v>40860</v>
      </c>
      <c r="P71" s="87">
        <v>1</v>
      </c>
      <c r="Q71" s="88">
        <f>O71+P71</f>
        <v>40861</v>
      </c>
      <c r="R71" s="87">
        <v>28</v>
      </c>
      <c r="S71" s="88">
        <f>Q71+R71</f>
        <v>40889</v>
      </c>
      <c r="T71" s="87">
        <v>28</v>
      </c>
      <c r="U71" s="88">
        <f>S71+T71</f>
        <v>40917</v>
      </c>
      <c r="V71" s="87">
        <v>14</v>
      </c>
      <c r="W71" s="88">
        <f>U71+V71</f>
        <v>40931</v>
      </c>
      <c r="X71" s="789"/>
      <c r="Y71" s="87">
        <v>7</v>
      </c>
      <c r="Z71" s="88">
        <f>W71+Y71</f>
        <v>40938</v>
      </c>
      <c r="AA71" s="87">
        <v>14</v>
      </c>
      <c r="AB71" s="88">
        <v>40944</v>
      </c>
      <c r="AC71" s="87">
        <f>30.5*12</f>
        <v>366</v>
      </c>
      <c r="AD71" s="87">
        <f>AC71/30.5</f>
        <v>12</v>
      </c>
      <c r="AE71" s="127">
        <f t="shared" si="6"/>
        <v>41310</v>
      </c>
      <c r="AF71" s="89"/>
      <c r="AG71" s="784"/>
      <c r="AH71" s="784"/>
      <c r="AI71" s="784"/>
      <c r="AJ71" s="751"/>
      <c r="AK71" s="209"/>
      <c r="AL71" s="814"/>
      <c r="AM71" s="89"/>
      <c r="AN71" s="89"/>
      <c r="AO71" s="746"/>
      <c r="AP71" s="809"/>
    </row>
    <row r="72" spans="2:42" ht="12.6" customHeight="1" x14ac:dyDescent="0.25">
      <c r="B72" s="783"/>
      <c r="C72" s="91" t="s">
        <v>0</v>
      </c>
      <c r="D72" s="775"/>
      <c r="E72" s="775"/>
      <c r="F72" s="773"/>
      <c r="G72" s="773"/>
      <c r="H72" s="777"/>
      <c r="I72" s="779"/>
      <c r="J72" s="805"/>
      <c r="K72" s="909"/>
      <c r="L72" s="805"/>
      <c r="M72" s="152"/>
      <c r="N72" s="93"/>
      <c r="O72" s="152"/>
      <c r="P72" s="93"/>
      <c r="Q72" s="152"/>
      <c r="R72" s="93"/>
      <c r="S72" s="152"/>
      <c r="T72" s="93"/>
      <c r="U72" s="152"/>
      <c r="V72" s="93"/>
      <c r="W72" s="152"/>
      <c r="X72" s="789"/>
      <c r="Y72" s="93"/>
      <c r="Z72" s="159">
        <v>40906</v>
      </c>
      <c r="AA72" s="158"/>
      <c r="AB72" s="159">
        <v>40944</v>
      </c>
      <c r="AC72" s="137">
        <v>180</v>
      </c>
      <c r="AD72" s="137"/>
      <c r="AE72" s="233">
        <v>41124</v>
      </c>
      <c r="AF72" s="155"/>
      <c r="AG72" s="785"/>
      <c r="AH72" s="785"/>
      <c r="AI72" s="785"/>
      <c r="AJ72" s="752"/>
      <c r="AK72" s="181"/>
      <c r="AL72" s="815"/>
      <c r="AM72" s="155"/>
      <c r="AN72" s="155"/>
      <c r="AO72" s="746"/>
      <c r="AP72" s="810"/>
    </row>
    <row r="73" spans="2:42" ht="12.6" customHeight="1" x14ac:dyDescent="0.25">
      <c r="B73" s="781">
        <v>20</v>
      </c>
      <c r="C73" s="80" t="s">
        <v>1</v>
      </c>
      <c r="D73" s="774" t="s">
        <v>31</v>
      </c>
      <c r="E73" s="774" t="s">
        <v>431</v>
      </c>
      <c r="F73" s="773" t="s">
        <v>28</v>
      </c>
      <c r="G73" s="773" t="s">
        <v>265</v>
      </c>
      <c r="H73" s="777"/>
      <c r="I73" s="778" t="s">
        <v>273</v>
      </c>
      <c r="J73" s="795">
        <v>2</v>
      </c>
      <c r="K73" s="781" t="s">
        <v>335</v>
      </c>
      <c r="L73" s="786" t="s">
        <v>27</v>
      </c>
      <c r="M73" s="81">
        <f>O73-N73</f>
        <v>40211</v>
      </c>
      <c r="N73" s="82">
        <v>14</v>
      </c>
      <c r="O73" s="81">
        <f>Q73-P73</f>
        <v>40225</v>
      </c>
      <c r="P73" s="82">
        <v>1</v>
      </c>
      <c r="Q73" s="81">
        <f>S73-R73</f>
        <v>40226</v>
      </c>
      <c r="R73" s="82">
        <v>28</v>
      </c>
      <c r="S73" s="81">
        <f>U73-T73</f>
        <v>40254</v>
      </c>
      <c r="T73" s="82">
        <v>28</v>
      </c>
      <c r="U73" s="81">
        <f>W73-V73</f>
        <v>40282</v>
      </c>
      <c r="V73" s="82">
        <v>14</v>
      </c>
      <c r="W73" s="81">
        <f>Z73-Y73</f>
        <v>40296</v>
      </c>
      <c r="X73" s="789" t="s">
        <v>347</v>
      </c>
      <c r="Y73" s="82">
        <v>3</v>
      </c>
      <c r="Z73" s="126">
        <v>40299</v>
      </c>
      <c r="AA73" s="82">
        <v>14</v>
      </c>
      <c r="AB73" s="126">
        <f>Z73+AA73</f>
        <v>40313</v>
      </c>
      <c r="AC73" s="82">
        <f>30.5*18</f>
        <v>549</v>
      </c>
      <c r="AD73" s="82">
        <f>AC73/30.5</f>
        <v>18</v>
      </c>
      <c r="AE73" s="126">
        <f t="shared" si="6"/>
        <v>40862</v>
      </c>
      <c r="AF73" s="83"/>
      <c r="AG73" s="784">
        <v>411483.32</v>
      </c>
      <c r="AH73" s="784">
        <f>AG73/0.708</f>
        <v>581191.12994350283</v>
      </c>
      <c r="AI73" s="784">
        <f>72703/0.708</f>
        <v>102687.85310734464</v>
      </c>
      <c r="AJ73" s="750">
        <f>AH73+AI73</f>
        <v>683878.98305084743</v>
      </c>
      <c r="AK73" s="208"/>
      <c r="AL73" s="814" t="s">
        <v>419</v>
      </c>
      <c r="AM73" s="89"/>
      <c r="AN73" s="89"/>
      <c r="AO73" s="814" t="s">
        <v>494</v>
      </c>
      <c r="AP73" s="808">
        <v>0.99</v>
      </c>
    </row>
    <row r="74" spans="2:42" ht="12.6" customHeight="1" x14ac:dyDescent="0.25">
      <c r="B74" s="782"/>
      <c r="C74" s="85" t="s">
        <v>2</v>
      </c>
      <c r="D74" s="775"/>
      <c r="E74" s="775"/>
      <c r="F74" s="773"/>
      <c r="G74" s="773"/>
      <c r="H74" s="777"/>
      <c r="I74" s="790"/>
      <c r="J74" s="796"/>
      <c r="K74" s="782"/>
      <c r="L74" s="787"/>
      <c r="M74" s="86">
        <v>40892</v>
      </c>
      <c r="N74" s="87">
        <v>14</v>
      </c>
      <c r="O74" s="88">
        <f>M74+N74</f>
        <v>40906</v>
      </c>
      <c r="P74" s="87">
        <v>1</v>
      </c>
      <c r="Q74" s="88">
        <f>O74+P74</f>
        <v>40907</v>
      </c>
      <c r="R74" s="87">
        <v>28</v>
      </c>
      <c r="S74" s="88">
        <f>Q74+R74</f>
        <v>40935</v>
      </c>
      <c r="T74" s="87">
        <v>28</v>
      </c>
      <c r="U74" s="88">
        <f>S74+T74</f>
        <v>40963</v>
      </c>
      <c r="V74" s="87">
        <v>14</v>
      </c>
      <c r="W74" s="88">
        <f>U74+V74</f>
        <v>40977</v>
      </c>
      <c r="X74" s="789"/>
      <c r="Y74" s="87">
        <v>7</v>
      </c>
      <c r="Z74" s="88">
        <f>W74+Y74</f>
        <v>40984</v>
      </c>
      <c r="AA74" s="87">
        <v>14</v>
      </c>
      <c r="AB74" s="88">
        <v>41002</v>
      </c>
      <c r="AC74" s="87">
        <f>30.5*12</f>
        <v>366</v>
      </c>
      <c r="AD74" s="87">
        <f>AC74/30.5</f>
        <v>12</v>
      </c>
      <c r="AE74" s="127">
        <f t="shared" si="6"/>
        <v>41368</v>
      </c>
      <c r="AF74" s="89"/>
      <c r="AG74" s="784"/>
      <c r="AH74" s="784"/>
      <c r="AI74" s="784"/>
      <c r="AJ74" s="751"/>
      <c r="AK74" s="209"/>
      <c r="AL74" s="814"/>
      <c r="AM74" s="89"/>
      <c r="AN74" s="89"/>
      <c r="AO74" s="814"/>
      <c r="AP74" s="809"/>
    </row>
    <row r="75" spans="2:42" ht="12.6" customHeight="1" x14ac:dyDescent="0.25">
      <c r="B75" s="783"/>
      <c r="C75" s="91" t="s">
        <v>0</v>
      </c>
      <c r="D75" s="775"/>
      <c r="E75" s="775"/>
      <c r="F75" s="773"/>
      <c r="G75" s="773"/>
      <c r="H75" s="777"/>
      <c r="I75" s="791"/>
      <c r="J75" s="796"/>
      <c r="K75" s="783"/>
      <c r="L75" s="788"/>
      <c r="M75" s="152"/>
      <c r="N75" s="93"/>
      <c r="O75" s="152"/>
      <c r="P75" s="93"/>
      <c r="Q75" s="152"/>
      <c r="R75" s="93"/>
      <c r="S75" s="152"/>
      <c r="T75" s="93"/>
      <c r="U75" s="152"/>
      <c r="V75" s="93"/>
      <c r="W75" s="152"/>
      <c r="X75" s="789"/>
      <c r="Y75" s="93"/>
      <c r="Z75" s="159">
        <v>40917</v>
      </c>
      <c r="AA75" s="158"/>
      <c r="AB75" s="159">
        <v>41002</v>
      </c>
      <c r="AC75" s="137">
        <v>230</v>
      </c>
      <c r="AD75" s="137"/>
      <c r="AE75" s="233">
        <f t="shared" si="6"/>
        <v>41232</v>
      </c>
      <c r="AF75" s="155"/>
      <c r="AG75" s="784"/>
      <c r="AH75" s="784"/>
      <c r="AI75" s="784"/>
      <c r="AJ75" s="751"/>
      <c r="AK75" s="181"/>
      <c r="AL75" s="814"/>
      <c r="AM75" s="94"/>
      <c r="AN75" s="94"/>
      <c r="AO75" s="814"/>
      <c r="AP75" s="810"/>
    </row>
    <row r="76" spans="2:42" ht="12.6" customHeight="1" x14ac:dyDescent="0.25">
      <c r="B76" s="781">
        <v>21</v>
      </c>
      <c r="C76" s="80" t="s">
        <v>1</v>
      </c>
      <c r="D76" s="774" t="s">
        <v>31</v>
      </c>
      <c r="E76" s="774" t="s">
        <v>432</v>
      </c>
      <c r="F76" s="773" t="s">
        <v>28</v>
      </c>
      <c r="G76" s="773" t="s">
        <v>267</v>
      </c>
      <c r="H76" s="777"/>
      <c r="I76" s="906" t="s">
        <v>275</v>
      </c>
      <c r="J76" s="796"/>
      <c r="K76" s="781" t="s">
        <v>336</v>
      </c>
      <c r="L76" s="786" t="s">
        <v>27</v>
      </c>
      <c r="M76" s="81">
        <f>O76-N76</f>
        <v>40211</v>
      </c>
      <c r="N76" s="82">
        <v>14</v>
      </c>
      <c r="O76" s="81">
        <f>Q76-P76</f>
        <v>40225</v>
      </c>
      <c r="P76" s="82">
        <v>1</v>
      </c>
      <c r="Q76" s="81">
        <f>S76-R76</f>
        <v>40226</v>
      </c>
      <c r="R76" s="82">
        <v>28</v>
      </c>
      <c r="S76" s="81">
        <f>U76-T76</f>
        <v>40254</v>
      </c>
      <c r="T76" s="82">
        <v>28</v>
      </c>
      <c r="U76" s="81">
        <f>W76-V76</f>
        <v>40282</v>
      </c>
      <c r="V76" s="82">
        <v>14</v>
      </c>
      <c r="W76" s="81">
        <f>Z76-Y76</f>
        <v>40296</v>
      </c>
      <c r="X76" s="789"/>
      <c r="Y76" s="82">
        <v>3</v>
      </c>
      <c r="Z76" s="126">
        <v>40299</v>
      </c>
      <c r="AA76" s="82">
        <v>14</v>
      </c>
      <c r="AB76" s="126">
        <f>Z76+AA76</f>
        <v>40313</v>
      </c>
      <c r="AC76" s="82">
        <f>30.5*18</f>
        <v>549</v>
      </c>
      <c r="AD76" s="82">
        <f>AC76/30.5</f>
        <v>18</v>
      </c>
      <c r="AE76" s="126">
        <f t="shared" si="6"/>
        <v>40862</v>
      </c>
      <c r="AF76" s="83"/>
      <c r="AG76" s="784"/>
      <c r="AH76" s="784"/>
      <c r="AI76" s="784"/>
      <c r="AJ76" s="751"/>
      <c r="AK76" s="208"/>
      <c r="AL76" s="814"/>
      <c r="AM76" s="83"/>
      <c r="AN76" s="83"/>
      <c r="AO76" s="814"/>
      <c r="AP76" s="808">
        <v>0.99</v>
      </c>
    </row>
    <row r="77" spans="2:42" ht="12.6" customHeight="1" x14ac:dyDescent="0.25">
      <c r="B77" s="782"/>
      <c r="C77" s="85" t="s">
        <v>2</v>
      </c>
      <c r="D77" s="775"/>
      <c r="E77" s="775"/>
      <c r="F77" s="773"/>
      <c r="G77" s="773"/>
      <c r="H77" s="777"/>
      <c r="I77" s="907"/>
      <c r="J77" s="796"/>
      <c r="K77" s="782"/>
      <c r="L77" s="787"/>
      <c r="M77" s="86">
        <v>40892</v>
      </c>
      <c r="N77" s="87">
        <v>14</v>
      </c>
      <c r="O77" s="88">
        <f>M77+N77</f>
        <v>40906</v>
      </c>
      <c r="P77" s="87">
        <v>1</v>
      </c>
      <c r="Q77" s="88">
        <f>O77+P77</f>
        <v>40907</v>
      </c>
      <c r="R77" s="87">
        <v>28</v>
      </c>
      <c r="S77" s="88">
        <f>Q77+R77</f>
        <v>40935</v>
      </c>
      <c r="T77" s="87">
        <v>28</v>
      </c>
      <c r="U77" s="88">
        <f>S77+T77</f>
        <v>40963</v>
      </c>
      <c r="V77" s="87">
        <v>14</v>
      </c>
      <c r="W77" s="88">
        <f>U77+V77</f>
        <v>40977</v>
      </c>
      <c r="X77" s="789"/>
      <c r="Y77" s="87">
        <v>7</v>
      </c>
      <c r="Z77" s="88">
        <f>W77+Y77</f>
        <v>40984</v>
      </c>
      <c r="AA77" s="87">
        <v>14</v>
      </c>
      <c r="AB77" s="88">
        <v>41002</v>
      </c>
      <c r="AC77" s="87">
        <f>30.5*12</f>
        <v>366</v>
      </c>
      <c r="AD77" s="87">
        <f>AC77/30.5</f>
        <v>12</v>
      </c>
      <c r="AE77" s="127">
        <f t="shared" si="6"/>
        <v>41368</v>
      </c>
      <c r="AF77" s="89"/>
      <c r="AG77" s="784"/>
      <c r="AH77" s="784"/>
      <c r="AI77" s="784"/>
      <c r="AJ77" s="751"/>
      <c r="AK77" s="209"/>
      <c r="AL77" s="814"/>
      <c r="AM77" s="89"/>
      <c r="AN77" s="89"/>
      <c r="AO77" s="814"/>
      <c r="AP77" s="809"/>
    </row>
    <row r="78" spans="2:42" ht="12.6" customHeight="1" x14ac:dyDescent="0.25">
      <c r="B78" s="783"/>
      <c r="C78" s="91" t="s">
        <v>0</v>
      </c>
      <c r="D78" s="775"/>
      <c r="E78" s="775"/>
      <c r="F78" s="773"/>
      <c r="G78" s="773"/>
      <c r="H78" s="777"/>
      <c r="I78" s="907"/>
      <c r="J78" s="797"/>
      <c r="K78" s="783"/>
      <c r="L78" s="788"/>
      <c r="M78" s="152"/>
      <c r="N78" s="93"/>
      <c r="O78" s="152"/>
      <c r="P78" s="93"/>
      <c r="Q78" s="152"/>
      <c r="R78" s="93"/>
      <c r="S78" s="152"/>
      <c r="T78" s="93"/>
      <c r="U78" s="152"/>
      <c r="V78" s="93"/>
      <c r="W78" s="152"/>
      <c r="X78" s="789"/>
      <c r="Y78" s="93"/>
      <c r="Z78" s="159">
        <v>40917</v>
      </c>
      <c r="AA78" s="158"/>
      <c r="AB78" s="159">
        <v>41002</v>
      </c>
      <c r="AC78" s="137">
        <v>230</v>
      </c>
      <c r="AD78" s="137"/>
      <c r="AE78" s="233">
        <v>41182</v>
      </c>
      <c r="AF78" s="94"/>
      <c r="AG78" s="784"/>
      <c r="AH78" s="784"/>
      <c r="AI78" s="784"/>
      <c r="AJ78" s="752"/>
      <c r="AK78" s="217"/>
      <c r="AL78" s="814"/>
      <c r="AM78" s="94"/>
      <c r="AN78" s="94"/>
      <c r="AO78" s="815"/>
      <c r="AP78" s="810"/>
    </row>
    <row r="79" spans="2:42" ht="12.6" customHeight="1" x14ac:dyDescent="0.25">
      <c r="B79" s="210"/>
      <c r="C79" s="114" t="s">
        <v>1</v>
      </c>
      <c r="D79" s="767" t="s">
        <v>31</v>
      </c>
      <c r="E79" s="767" t="s">
        <v>433</v>
      </c>
      <c r="F79" s="767" t="s">
        <v>28</v>
      </c>
      <c r="G79" s="767" t="s">
        <v>276</v>
      </c>
      <c r="H79" s="928" t="s">
        <v>306</v>
      </c>
      <c r="I79" s="767" t="s">
        <v>277</v>
      </c>
      <c r="J79" s="792">
        <v>2</v>
      </c>
      <c r="K79" s="770" t="s">
        <v>105</v>
      </c>
      <c r="L79" s="798" t="s">
        <v>27</v>
      </c>
      <c r="M79" s="102">
        <f>O79-N79</f>
        <v>40211</v>
      </c>
      <c r="N79" s="103">
        <v>14</v>
      </c>
      <c r="O79" s="102">
        <f>Q79-P79</f>
        <v>40225</v>
      </c>
      <c r="P79" s="103">
        <v>1</v>
      </c>
      <c r="Q79" s="102">
        <f>S79-R79</f>
        <v>40226</v>
      </c>
      <c r="R79" s="103">
        <v>28</v>
      </c>
      <c r="S79" s="102">
        <f>U79-T79</f>
        <v>40254</v>
      </c>
      <c r="T79" s="103">
        <v>28</v>
      </c>
      <c r="U79" s="102">
        <f>W79-V79</f>
        <v>40282</v>
      </c>
      <c r="V79" s="103">
        <v>14</v>
      </c>
      <c r="W79" s="102">
        <f>Z79-Y79</f>
        <v>40296</v>
      </c>
      <c r="X79" s="770" t="s">
        <v>390</v>
      </c>
      <c r="Y79" s="103">
        <v>3</v>
      </c>
      <c r="Z79" s="128">
        <v>40299</v>
      </c>
      <c r="AA79" s="103">
        <v>14</v>
      </c>
      <c r="AB79" s="128">
        <f>Z79+AA79</f>
        <v>40313</v>
      </c>
      <c r="AC79" s="103">
        <f>30.5*18</f>
        <v>549</v>
      </c>
      <c r="AD79" s="103">
        <f>AC79/30.5</f>
        <v>18</v>
      </c>
      <c r="AE79" s="128">
        <f t="shared" si="6"/>
        <v>40862</v>
      </c>
      <c r="AF79" s="104"/>
      <c r="AG79" s="828"/>
      <c r="AH79" s="828">
        <f>AG79*1.4</f>
        <v>0</v>
      </c>
      <c r="AI79" s="124"/>
      <c r="AJ79" s="104"/>
      <c r="AK79" s="211"/>
      <c r="AL79" s="211"/>
      <c r="AM79" s="104"/>
      <c r="AN79" s="104"/>
      <c r="AO79" s="818" t="s">
        <v>410</v>
      </c>
      <c r="AP79" s="819"/>
    </row>
    <row r="80" spans="2:42" ht="12.6" customHeight="1" x14ac:dyDescent="0.25">
      <c r="B80" s="212"/>
      <c r="C80" s="115" t="s">
        <v>2</v>
      </c>
      <c r="D80" s="768"/>
      <c r="E80" s="768"/>
      <c r="F80" s="768"/>
      <c r="G80" s="768"/>
      <c r="H80" s="929"/>
      <c r="I80" s="768"/>
      <c r="J80" s="793"/>
      <c r="K80" s="771"/>
      <c r="L80" s="799"/>
      <c r="M80" s="106">
        <v>40694</v>
      </c>
      <c r="N80" s="107">
        <v>14</v>
      </c>
      <c r="O80" s="106">
        <f>M80+N80</f>
        <v>40708</v>
      </c>
      <c r="P80" s="107">
        <v>1</v>
      </c>
      <c r="Q80" s="106">
        <f>O80+P80</f>
        <v>40709</v>
      </c>
      <c r="R80" s="107">
        <v>28</v>
      </c>
      <c r="S80" s="106">
        <v>40885</v>
      </c>
      <c r="T80" s="107">
        <v>28</v>
      </c>
      <c r="U80" s="106">
        <f>S80+T80</f>
        <v>40913</v>
      </c>
      <c r="V80" s="107">
        <v>14</v>
      </c>
      <c r="W80" s="106">
        <f>U80+V80</f>
        <v>40927</v>
      </c>
      <c r="X80" s="771"/>
      <c r="Y80" s="107">
        <v>7</v>
      </c>
      <c r="Z80" s="106">
        <f>W80+Y80</f>
        <v>40934</v>
      </c>
      <c r="AA80" s="107">
        <v>14</v>
      </c>
      <c r="AB80" s="106">
        <f>Z80+AA80</f>
        <v>40948</v>
      </c>
      <c r="AC80" s="107">
        <f>30.5*12</f>
        <v>366</v>
      </c>
      <c r="AD80" s="107">
        <f>AC80/30.5</f>
        <v>12</v>
      </c>
      <c r="AE80" s="129">
        <f t="shared" si="6"/>
        <v>41314</v>
      </c>
      <c r="AF80" s="108"/>
      <c r="AG80" s="829"/>
      <c r="AH80" s="829"/>
      <c r="AI80" s="125"/>
      <c r="AJ80" s="108"/>
      <c r="AK80" s="213"/>
      <c r="AL80" s="213"/>
      <c r="AM80" s="108"/>
      <c r="AN80" s="108"/>
      <c r="AO80" s="820"/>
      <c r="AP80" s="821"/>
    </row>
    <row r="81" spans="2:43" ht="12.6" customHeight="1" x14ac:dyDescent="0.25">
      <c r="B81" s="214"/>
      <c r="C81" s="116" t="s">
        <v>0</v>
      </c>
      <c r="D81" s="769"/>
      <c r="E81" s="769"/>
      <c r="F81" s="769"/>
      <c r="G81" s="769"/>
      <c r="H81" s="929"/>
      <c r="I81" s="769"/>
      <c r="J81" s="793"/>
      <c r="K81" s="772"/>
      <c r="L81" s="800"/>
      <c r="M81" s="111"/>
      <c r="N81" s="110"/>
      <c r="O81" s="111"/>
      <c r="P81" s="110"/>
      <c r="Q81" s="111"/>
      <c r="R81" s="110"/>
      <c r="S81" s="111">
        <v>40885</v>
      </c>
      <c r="T81" s="110"/>
      <c r="U81" s="111"/>
      <c r="V81" s="110"/>
      <c r="W81" s="111"/>
      <c r="X81" s="771"/>
      <c r="Y81" s="110"/>
      <c r="Z81" s="111"/>
      <c r="AA81" s="161"/>
      <c r="AB81" s="111"/>
      <c r="AC81" s="112"/>
      <c r="AD81" s="112"/>
      <c r="AE81" s="130"/>
      <c r="AF81" s="113"/>
      <c r="AG81" s="830"/>
      <c r="AH81" s="830"/>
      <c r="AI81" s="180"/>
      <c r="AJ81" s="113"/>
      <c r="AK81" s="215"/>
      <c r="AL81" s="215"/>
      <c r="AM81" s="113"/>
      <c r="AN81" s="113"/>
      <c r="AO81" s="820"/>
      <c r="AP81" s="821"/>
    </row>
    <row r="82" spans="2:43" ht="12.6" customHeight="1" x14ac:dyDescent="0.25">
      <c r="B82" s="210"/>
      <c r="C82" s="114" t="s">
        <v>1</v>
      </c>
      <c r="D82" s="767" t="s">
        <v>31</v>
      </c>
      <c r="E82" s="767" t="s">
        <v>434</v>
      </c>
      <c r="F82" s="767" t="s">
        <v>28</v>
      </c>
      <c r="G82" s="767" t="s">
        <v>282</v>
      </c>
      <c r="H82" s="929"/>
      <c r="I82" s="767" t="s">
        <v>283</v>
      </c>
      <c r="J82" s="793"/>
      <c r="K82" s="770" t="s">
        <v>105</v>
      </c>
      <c r="L82" s="798" t="s">
        <v>27</v>
      </c>
      <c r="M82" s="102">
        <f>O82-N82</f>
        <v>40211</v>
      </c>
      <c r="N82" s="103">
        <v>14</v>
      </c>
      <c r="O82" s="102">
        <f>Q82-P82</f>
        <v>40225</v>
      </c>
      <c r="P82" s="103">
        <v>1</v>
      </c>
      <c r="Q82" s="102">
        <f>S82-R82</f>
        <v>40226</v>
      </c>
      <c r="R82" s="103">
        <v>28</v>
      </c>
      <c r="S82" s="102">
        <f>U82-T82</f>
        <v>40254</v>
      </c>
      <c r="T82" s="103">
        <v>28</v>
      </c>
      <c r="U82" s="102">
        <f>W82-V82</f>
        <v>40282</v>
      </c>
      <c r="V82" s="103">
        <v>14</v>
      </c>
      <c r="W82" s="102">
        <f>Z82-Y82</f>
        <v>40296</v>
      </c>
      <c r="X82" s="771"/>
      <c r="Y82" s="103">
        <v>3</v>
      </c>
      <c r="Z82" s="128">
        <v>40299</v>
      </c>
      <c r="AA82" s="103">
        <v>14</v>
      </c>
      <c r="AB82" s="128">
        <f>Z82+AA82</f>
        <v>40313</v>
      </c>
      <c r="AC82" s="103">
        <f>30.5*18</f>
        <v>549</v>
      </c>
      <c r="AD82" s="103">
        <f>AC82/30.5</f>
        <v>18</v>
      </c>
      <c r="AE82" s="128">
        <f>AB82+AC82</f>
        <v>40862</v>
      </c>
      <c r="AF82" s="104"/>
      <c r="AG82" s="828"/>
      <c r="AH82" s="828">
        <f>AG82*1.4</f>
        <v>0</v>
      </c>
      <c r="AI82" s="125"/>
      <c r="AJ82" s="108"/>
      <c r="AK82" s="213"/>
      <c r="AL82" s="213"/>
      <c r="AM82" s="108"/>
      <c r="AN82" s="108"/>
      <c r="AO82" s="820"/>
      <c r="AP82" s="821"/>
    </row>
    <row r="83" spans="2:43" ht="12.6" customHeight="1" x14ac:dyDescent="0.25">
      <c r="B83" s="212"/>
      <c r="C83" s="115" t="s">
        <v>2</v>
      </c>
      <c r="D83" s="768"/>
      <c r="E83" s="768"/>
      <c r="F83" s="768"/>
      <c r="G83" s="768"/>
      <c r="H83" s="929"/>
      <c r="I83" s="768"/>
      <c r="J83" s="793"/>
      <c r="K83" s="771"/>
      <c r="L83" s="799"/>
      <c r="M83" s="106">
        <v>40694</v>
      </c>
      <c r="N83" s="107">
        <v>14</v>
      </c>
      <c r="O83" s="106">
        <f>M83+N83</f>
        <v>40708</v>
      </c>
      <c r="P83" s="107">
        <v>1</v>
      </c>
      <c r="Q83" s="106">
        <f>O83+P83</f>
        <v>40709</v>
      </c>
      <c r="R83" s="107">
        <v>28</v>
      </c>
      <c r="S83" s="106">
        <v>40885</v>
      </c>
      <c r="T83" s="107">
        <v>28</v>
      </c>
      <c r="U83" s="106">
        <f>S83+T83</f>
        <v>40913</v>
      </c>
      <c r="V83" s="107">
        <v>14</v>
      </c>
      <c r="W83" s="106">
        <f>U83+V83</f>
        <v>40927</v>
      </c>
      <c r="X83" s="771"/>
      <c r="Y83" s="107">
        <v>7</v>
      </c>
      <c r="Z83" s="106">
        <f>W83+Y83</f>
        <v>40934</v>
      </c>
      <c r="AA83" s="107">
        <v>14</v>
      </c>
      <c r="AB83" s="106">
        <f>Z83+AA83</f>
        <v>40948</v>
      </c>
      <c r="AC83" s="107">
        <f>30.5*12</f>
        <v>366</v>
      </c>
      <c r="AD83" s="107">
        <f>AC83/30.5</f>
        <v>12</v>
      </c>
      <c r="AE83" s="129">
        <f>AB83+AC83</f>
        <v>41314</v>
      </c>
      <c r="AF83" s="108"/>
      <c r="AG83" s="829"/>
      <c r="AH83" s="829"/>
      <c r="AI83" s="125"/>
      <c r="AJ83" s="108"/>
      <c r="AK83" s="213"/>
      <c r="AL83" s="213"/>
      <c r="AM83" s="108"/>
      <c r="AN83" s="108"/>
      <c r="AO83" s="820"/>
      <c r="AP83" s="821"/>
    </row>
    <row r="84" spans="2:43" ht="12.6" customHeight="1" x14ac:dyDescent="0.25">
      <c r="B84" s="214"/>
      <c r="C84" s="116" t="s">
        <v>0</v>
      </c>
      <c r="D84" s="769"/>
      <c r="E84" s="769"/>
      <c r="F84" s="769"/>
      <c r="G84" s="769"/>
      <c r="H84" s="929"/>
      <c r="I84" s="769"/>
      <c r="J84" s="794"/>
      <c r="K84" s="772"/>
      <c r="L84" s="800"/>
      <c r="M84" s="111"/>
      <c r="N84" s="110"/>
      <c r="O84" s="111"/>
      <c r="P84" s="110"/>
      <c r="Q84" s="111"/>
      <c r="R84" s="110"/>
      <c r="S84" s="111">
        <v>40885</v>
      </c>
      <c r="T84" s="110"/>
      <c r="U84" s="111"/>
      <c r="V84" s="110"/>
      <c r="W84" s="111"/>
      <c r="X84" s="772"/>
      <c r="Y84" s="110"/>
      <c r="Z84" s="111"/>
      <c r="AA84" s="161"/>
      <c r="AB84" s="111"/>
      <c r="AC84" s="112"/>
      <c r="AD84" s="112"/>
      <c r="AE84" s="130"/>
      <c r="AF84" s="113"/>
      <c r="AG84" s="830"/>
      <c r="AH84" s="830"/>
      <c r="AI84" s="125"/>
      <c r="AJ84" s="108"/>
      <c r="AK84" s="213"/>
      <c r="AL84" s="213"/>
      <c r="AM84" s="108"/>
      <c r="AN84" s="108"/>
      <c r="AO84" s="822"/>
      <c r="AP84" s="823"/>
    </row>
    <row r="85" spans="2:43" ht="12.6" customHeight="1" x14ac:dyDescent="0.25">
      <c r="B85" s="781">
        <v>22</v>
      </c>
      <c r="C85" s="80" t="s">
        <v>1</v>
      </c>
      <c r="D85" s="774" t="s">
        <v>31</v>
      </c>
      <c r="E85" s="774" t="s">
        <v>433</v>
      </c>
      <c r="F85" s="773" t="s">
        <v>28</v>
      </c>
      <c r="G85" s="773" t="s">
        <v>423</v>
      </c>
      <c r="H85" s="930"/>
      <c r="I85" s="904" t="s">
        <v>279</v>
      </c>
      <c r="J85" s="861">
        <v>3</v>
      </c>
      <c r="K85" s="902" t="s">
        <v>105</v>
      </c>
      <c r="L85" s="787" t="s">
        <v>27</v>
      </c>
      <c r="M85" s="88">
        <f>O85-N85</f>
        <v>41428</v>
      </c>
      <c r="N85" s="87">
        <v>14</v>
      </c>
      <c r="O85" s="88">
        <f>Q85-P85</f>
        <v>41442</v>
      </c>
      <c r="P85" s="87">
        <v>1</v>
      </c>
      <c r="Q85" s="88">
        <f>S85-R85</f>
        <v>41443</v>
      </c>
      <c r="R85" s="87">
        <v>28</v>
      </c>
      <c r="S85" s="88">
        <f>U85-T85</f>
        <v>41471</v>
      </c>
      <c r="T85" s="87">
        <v>28</v>
      </c>
      <c r="U85" s="88">
        <f>W85-V85</f>
        <v>41499</v>
      </c>
      <c r="V85" s="87">
        <v>14</v>
      </c>
      <c r="W85" s="88">
        <f>Z85-Y85</f>
        <v>41513</v>
      </c>
      <c r="X85" s="831"/>
      <c r="Y85" s="87">
        <v>3</v>
      </c>
      <c r="Z85" s="165">
        <v>41516</v>
      </c>
      <c r="AA85" s="87">
        <v>14</v>
      </c>
      <c r="AB85" s="127">
        <f>Z85+AA85</f>
        <v>41530</v>
      </c>
      <c r="AC85" s="87">
        <f>30.5*18</f>
        <v>549</v>
      </c>
      <c r="AD85" s="87">
        <f>AC85/30.5</f>
        <v>18</v>
      </c>
      <c r="AE85" s="127">
        <f t="shared" si="6"/>
        <v>42079</v>
      </c>
      <c r="AF85" s="83"/>
      <c r="AG85" s="834"/>
      <c r="AH85" s="834"/>
      <c r="AI85" s="83"/>
      <c r="AJ85" s="747">
        <v>1195323.7</v>
      </c>
      <c r="AK85" s="816" t="s">
        <v>459</v>
      </c>
      <c r="AL85" s="739" t="s">
        <v>512</v>
      </c>
      <c r="AM85" s="761">
        <v>1244</v>
      </c>
      <c r="AN85" s="893"/>
      <c r="AO85" s="943" t="s">
        <v>523</v>
      </c>
      <c r="AP85" s="745">
        <v>0.26</v>
      </c>
    </row>
    <row r="86" spans="2:43" ht="12.6" customHeight="1" x14ac:dyDescent="0.25">
      <c r="B86" s="782"/>
      <c r="C86" s="85" t="s">
        <v>2</v>
      </c>
      <c r="D86" s="775"/>
      <c r="E86" s="775"/>
      <c r="F86" s="773"/>
      <c r="G86" s="773"/>
      <c r="H86" s="930"/>
      <c r="I86" s="905"/>
      <c r="J86" s="827"/>
      <c r="K86" s="902"/>
      <c r="L86" s="787"/>
      <c r="M86" s="86">
        <v>41789</v>
      </c>
      <c r="N86" s="87">
        <v>14</v>
      </c>
      <c r="O86" s="88">
        <f>M86+N86</f>
        <v>41803</v>
      </c>
      <c r="P86" s="87">
        <v>1</v>
      </c>
      <c r="Q86" s="88">
        <f>O86+P86</f>
        <v>41804</v>
      </c>
      <c r="R86" s="87">
        <v>28</v>
      </c>
      <c r="S86" s="88">
        <f>Q86+R86</f>
        <v>41832</v>
      </c>
      <c r="T86" s="87">
        <v>28</v>
      </c>
      <c r="U86" s="88">
        <f>S86+T86</f>
        <v>41860</v>
      </c>
      <c r="V86" s="87">
        <v>14</v>
      </c>
      <c r="W86" s="88">
        <f>U86+V86</f>
        <v>41874</v>
      </c>
      <c r="X86" s="832"/>
      <c r="Y86" s="87">
        <v>7</v>
      </c>
      <c r="Z86" s="88">
        <f>W86+Y86</f>
        <v>41881</v>
      </c>
      <c r="AA86" s="87">
        <v>14</v>
      </c>
      <c r="AB86" s="88">
        <f>Z86+AA86</f>
        <v>41895</v>
      </c>
      <c r="AC86" s="87">
        <f>30.5*12</f>
        <v>366</v>
      </c>
      <c r="AD86" s="87">
        <f>AC86/30.5</f>
        <v>12</v>
      </c>
      <c r="AE86" s="127">
        <f t="shared" si="6"/>
        <v>42261</v>
      </c>
      <c r="AF86" s="89"/>
      <c r="AG86" s="835"/>
      <c r="AH86" s="835"/>
      <c r="AI86" s="89"/>
      <c r="AJ86" s="748"/>
      <c r="AK86" s="814"/>
      <c r="AL86" s="740"/>
      <c r="AM86" s="762"/>
      <c r="AN86" s="894"/>
      <c r="AO86" s="944"/>
      <c r="AP86" s="745"/>
    </row>
    <row r="87" spans="2:43" ht="12.6" customHeight="1" x14ac:dyDescent="0.25">
      <c r="B87" s="783"/>
      <c r="C87" s="91" t="s">
        <v>0</v>
      </c>
      <c r="D87" s="775"/>
      <c r="E87" s="775"/>
      <c r="F87" s="773"/>
      <c r="G87" s="773"/>
      <c r="H87" s="930"/>
      <c r="I87" s="905"/>
      <c r="J87" s="827"/>
      <c r="K87" s="902"/>
      <c r="L87" s="787"/>
      <c r="M87" s="92"/>
      <c r="N87" s="95"/>
      <c r="O87" s="92"/>
      <c r="P87" s="95"/>
      <c r="Q87" s="88"/>
      <c r="R87" s="95"/>
      <c r="S87" s="92"/>
      <c r="T87" s="95"/>
      <c r="U87" s="92"/>
      <c r="V87" s="95"/>
      <c r="W87" s="92"/>
      <c r="X87" s="832"/>
      <c r="Y87" s="95"/>
      <c r="Z87" s="159"/>
      <c r="AA87" s="158"/>
      <c r="AB87" s="159"/>
      <c r="AC87" s="137"/>
      <c r="AD87" s="137"/>
      <c r="AE87" s="164"/>
      <c r="AF87" s="155"/>
      <c r="AG87" s="836"/>
      <c r="AH87" s="836"/>
      <c r="AI87" s="155"/>
      <c r="AJ87" s="748"/>
      <c r="AK87" s="814"/>
      <c r="AL87" s="741"/>
      <c r="AM87" s="763"/>
      <c r="AN87" s="895"/>
      <c r="AO87" s="944"/>
      <c r="AP87" s="745"/>
    </row>
    <row r="88" spans="2:43" ht="12.6" customHeight="1" x14ac:dyDescent="0.25">
      <c r="B88" s="781">
        <v>23</v>
      </c>
      <c r="C88" s="80" t="s">
        <v>1</v>
      </c>
      <c r="D88" s="774" t="s">
        <v>31</v>
      </c>
      <c r="E88" s="774" t="s">
        <v>434</v>
      </c>
      <c r="F88" s="773" t="s">
        <v>28</v>
      </c>
      <c r="G88" s="773" t="s">
        <v>270</v>
      </c>
      <c r="H88" s="930"/>
      <c r="I88" s="925" t="s">
        <v>281</v>
      </c>
      <c r="J88" s="827"/>
      <c r="K88" s="901" t="s">
        <v>105</v>
      </c>
      <c r="L88" s="786" t="s">
        <v>27</v>
      </c>
      <c r="M88" s="81">
        <f>O88-N88</f>
        <v>41428</v>
      </c>
      <c r="N88" s="82">
        <v>14</v>
      </c>
      <c r="O88" s="81">
        <f>Q88-P88</f>
        <v>41442</v>
      </c>
      <c r="P88" s="82">
        <v>1</v>
      </c>
      <c r="Q88" s="81">
        <f>S88-R88</f>
        <v>41443</v>
      </c>
      <c r="R88" s="82">
        <v>28</v>
      </c>
      <c r="S88" s="81">
        <f>U88-T88</f>
        <v>41471</v>
      </c>
      <c r="T88" s="82">
        <v>28</v>
      </c>
      <c r="U88" s="81">
        <f>W88-V88</f>
        <v>41499</v>
      </c>
      <c r="V88" s="82">
        <v>14</v>
      </c>
      <c r="W88" s="81">
        <f>Z88-Y88</f>
        <v>41513</v>
      </c>
      <c r="X88" s="831"/>
      <c r="Y88" s="82">
        <v>3</v>
      </c>
      <c r="Z88" s="140">
        <v>41516</v>
      </c>
      <c r="AA88" s="82">
        <v>14</v>
      </c>
      <c r="AB88" s="126">
        <f>Z88+AA88</f>
        <v>41530</v>
      </c>
      <c r="AC88" s="82">
        <f>30.5*18</f>
        <v>549</v>
      </c>
      <c r="AD88" s="82">
        <f>AC88/30.5</f>
        <v>18</v>
      </c>
      <c r="AE88" s="126">
        <f t="shared" si="6"/>
        <v>42079</v>
      </c>
      <c r="AF88" s="83"/>
      <c r="AG88" s="834"/>
      <c r="AH88" s="834"/>
      <c r="AI88" s="83"/>
      <c r="AJ88" s="748"/>
      <c r="AK88" s="814"/>
      <c r="AL88" s="739" t="s">
        <v>512</v>
      </c>
      <c r="AM88" s="761">
        <v>483</v>
      </c>
      <c r="AN88" s="893"/>
      <c r="AO88" s="944"/>
      <c r="AP88" s="745">
        <v>0.01</v>
      </c>
    </row>
    <row r="89" spans="2:43" ht="12.6" customHeight="1" x14ac:dyDescent="0.25">
      <c r="B89" s="782"/>
      <c r="C89" s="85" t="s">
        <v>2</v>
      </c>
      <c r="D89" s="775"/>
      <c r="E89" s="775"/>
      <c r="F89" s="773"/>
      <c r="G89" s="773"/>
      <c r="H89" s="930"/>
      <c r="I89" s="926"/>
      <c r="J89" s="827"/>
      <c r="K89" s="902"/>
      <c r="L89" s="787"/>
      <c r="M89" s="86">
        <v>41789</v>
      </c>
      <c r="N89" s="87">
        <v>14</v>
      </c>
      <c r="O89" s="88">
        <f>M89+N89</f>
        <v>41803</v>
      </c>
      <c r="P89" s="87">
        <v>1</v>
      </c>
      <c r="Q89" s="88">
        <f>O89+P89</f>
        <v>41804</v>
      </c>
      <c r="R89" s="87">
        <v>28</v>
      </c>
      <c r="S89" s="88">
        <f>Q89+R89</f>
        <v>41832</v>
      </c>
      <c r="T89" s="87">
        <v>28</v>
      </c>
      <c r="U89" s="88">
        <f>S89+T89</f>
        <v>41860</v>
      </c>
      <c r="V89" s="87">
        <v>14</v>
      </c>
      <c r="W89" s="88">
        <f>U89+V89</f>
        <v>41874</v>
      </c>
      <c r="X89" s="832"/>
      <c r="Y89" s="87">
        <v>7</v>
      </c>
      <c r="Z89" s="88">
        <f>W89+Y89</f>
        <v>41881</v>
      </c>
      <c r="AA89" s="87">
        <v>14</v>
      </c>
      <c r="AB89" s="88">
        <f>Z89+AA89</f>
        <v>41895</v>
      </c>
      <c r="AC89" s="87">
        <f>30.5*12</f>
        <v>366</v>
      </c>
      <c r="AD89" s="87">
        <f>AC89/30.5</f>
        <v>12</v>
      </c>
      <c r="AE89" s="127">
        <f t="shared" si="6"/>
        <v>42261</v>
      </c>
      <c r="AF89" s="89"/>
      <c r="AG89" s="835"/>
      <c r="AH89" s="835"/>
      <c r="AI89" s="89"/>
      <c r="AJ89" s="748"/>
      <c r="AK89" s="814"/>
      <c r="AL89" s="740"/>
      <c r="AM89" s="762"/>
      <c r="AN89" s="894"/>
      <c r="AO89" s="944"/>
      <c r="AP89" s="746"/>
      <c r="AQ89" s="324"/>
    </row>
    <row r="90" spans="2:43" ht="12.6" customHeight="1" x14ac:dyDescent="0.25">
      <c r="B90" s="783"/>
      <c r="C90" s="91" t="s">
        <v>0</v>
      </c>
      <c r="D90" s="775"/>
      <c r="E90" s="775"/>
      <c r="F90" s="773"/>
      <c r="G90" s="773"/>
      <c r="H90" s="930"/>
      <c r="I90" s="927"/>
      <c r="J90" s="827"/>
      <c r="K90" s="903"/>
      <c r="L90" s="788"/>
      <c r="M90" s="159"/>
      <c r="N90" s="93"/>
      <c r="O90" s="159"/>
      <c r="P90" s="93"/>
      <c r="Q90" s="179"/>
      <c r="R90" s="93"/>
      <c r="S90" s="159"/>
      <c r="T90" s="93"/>
      <c r="U90" s="159"/>
      <c r="V90" s="93"/>
      <c r="W90" s="159"/>
      <c r="X90" s="833"/>
      <c r="Y90" s="93"/>
      <c r="Z90" s="159"/>
      <c r="AA90" s="158"/>
      <c r="AB90" s="159"/>
      <c r="AC90" s="137"/>
      <c r="AD90" s="137"/>
      <c r="AE90" s="164"/>
      <c r="AF90" s="155"/>
      <c r="AG90" s="836"/>
      <c r="AH90" s="836"/>
      <c r="AI90" s="155"/>
      <c r="AJ90" s="748"/>
      <c r="AK90" s="814"/>
      <c r="AL90" s="741"/>
      <c r="AM90" s="763"/>
      <c r="AN90" s="895"/>
      <c r="AO90" s="944"/>
      <c r="AP90" s="746"/>
    </row>
    <row r="91" spans="2:43" ht="12.6" customHeight="1" x14ac:dyDescent="0.25">
      <c r="B91" s="781">
        <v>24</v>
      </c>
      <c r="C91" s="80" t="s">
        <v>1</v>
      </c>
      <c r="D91" s="774" t="s">
        <v>31</v>
      </c>
      <c r="E91" s="774" t="s">
        <v>435</v>
      </c>
      <c r="F91" s="773" t="s">
        <v>28</v>
      </c>
      <c r="G91" s="773" t="s">
        <v>272</v>
      </c>
      <c r="H91" s="930"/>
      <c r="I91" s="925" t="s">
        <v>300</v>
      </c>
      <c r="J91" s="827"/>
      <c r="K91" s="901" t="s">
        <v>105</v>
      </c>
      <c r="L91" s="786" t="s">
        <v>27</v>
      </c>
      <c r="M91" s="81">
        <f>O91-N91</f>
        <v>41428</v>
      </c>
      <c r="N91" s="82">
        <v>14</v>
      </c>
      <c r="O91" s="81">
        <f>Q91-P91</f>
        <v>41442</v>
      </c>
      <c r="P91" s="82">
        <v>1</v>
      </c>
      <c r="Q91" s="81">
        <f>S91-R91</f>
        <v>41443</v>
      </c>
      <c r="R91" s="82">
        <v>28</v>
      </c>
      <c r="S91" s="81">
        <f>U91-T91</f>
        <v>41471</v>
      </c>
      <c r="T91" s="82">
        <v>28</v>
      </c>
      <c r="U91" s="81">
        <f>W91-V91</f>
        <v>41499</v>
      </c>
      <c r="V91" s="82">
        <v>14</v>
      </c>
      <c r="W91" s="81">
        <f>Z91-Y91</f>
        <v>41513</v>
      </c>
      <c r="X91" s="831"/>
      <c r="Y91" s="82">
        <v>3</v>
      </c>
      <c r="Z91" s="165">
        <v>41516</v>
      </c>
      <c r="AA91" s="87">
        <v>14</v>
      </c>
      <c r="AB91" s="127">
        <f>Z91+AA91</f>
        <v>41530</v>
      </c>
      <c r="AC91" s="87">
        <f>30.5*18</f>
        <v>549</v>
      </c>
      <c r="AD91" s="87">
        <f>AC91/30.5</f>
        <v>18</v>
      </c>
      <c r="AE91" s="127">
        <f>AB91+AC91</f>
        <v>42079</v>
      </c>
      <c r="AF91" s="89"/>
      <c r="AG91" s="835"/>
      <c r="AH91" s="835"/>
      <c r="AI91" s="89"/>
      <c r="AJ91" s="748"/>
      <c r="AK91" s="814"/>
      <c r="AL91" s="739" t="s">
        <v>512</v>
      </c>
      <c r="AM91" s="761">
        <v>626</v>
      </c>
      <c r="AN91" s="893"/>
      <c r="AO91" s="944"/>
      <c r="AP91" s="745">
        <v>0.27</v>
      </c>
    </row>
    <row r="92" spans="2:43" ht="12.6" customHeight="1" x14ac:dyDescent="0.25">
      <c r="B92" s="782"/>
      <c r="C92" s="85" t="s">
        <v>2</v>
      </c>
      <c r="D92" s="775"/>
      <c r="E92" s="775"/>
      <c r="F92" s="773"/>
      <c r="G92" s="773"/>
      <c r="H92" s="930"/>
      <c r="I92" s="926"/>
      <c r="J92" s="827"/>
      <c r="K92" s="902"/>
      <c r="L92" s="787"/>
      <c r="M92" s="86">
        <v>41789</v>
      </c>
      <c r="N92" s="87">
        <v>14</v>
      </c>
      <c r="O92" s="88">
        <f>M92+N92</f>
        <v>41803</v>
      </c>
      <c r="P92" s="87">
        <v>1</v>
      </c>
      <c r="Q92" s="88">
        <f>O92+P92</f>
        <v>41804</v>
      </c>
      <c r="R92" s="87">
        <v>28</v>
      </c>
      <c r="S92" s="88">
        <f>Q92+R92</f>
        <v>41832</v>
      </c>
      <c r="T92" s="87">
        <v>28</v>
      </c>
      <c r="U92" s="88">
        <f>S92+T92</f>
        <v>41860</v>
      </c>
      <c r="V92" s="87">
        <v>14</v>
      </c>
      <c r="W92" s="88">
        <f>U92+V92</f>
        <v>41874</v>
      </c>
      <c r="X92" s="832"/>
      <c r="Y92" s="87">
        <v>7</v>
      </c>
      <c r="Z92" s="88">
        <f>W92+Y92</f>
        <v>41881</v>
      </c>
      <c r="AA92" s="87">
        <v>14</v>
      </c>
      <c r="AB92" s="88">
        <f>Z92+AA92</f>
        <v>41895</v>
      </c>
      <c r="AC92" s="87">
        <f>30.5*12</f>
        <v>366</v>
      </c>
      <c r="AD92" s="87">
        <f>AC92/30.5</f>
        <v>12</v>
      </c>
      <c r="AE92" s="127">
        <f>AB92+AC92</f>
        <v>42261</v>
      </c>
      <c r="AF92" s="89"/>
      <c r="AG92" s="835"/>
      <c r="AH92" s="835"/>
      <c r="AI92" s="89"/>
      <c r="AJ92" s="748"/>
      <c r="AK92" s="814"/>
      <c r="AL92" s="740"/>
      <c r="AM92" s="762"/>
      <c r="AN92" s="894"/>
      <c r="AO92" s="944"/>
      <c r="AP92" s="746"/>
    </row>
    <row r="93" spans="2:43" ht="12.6" customHeight="1" x14ac:dyDescent="0.25">
      <c r="B93" s="783"/>
      <c r="C93" s="91" t="s">
        <v>0</v>
      </c>
      <c r="D93" s="775"/>
      <c r="E93" s="775"/>
      <c r="F93" s="773"/>
      <c r="G93" s="773"/>
      <c r="H93" s="930"/>
      <c r="I93" s="926"/>
      <c r="J93" s="806"/>
      <c r="K93" s="903"/>
      <c r="L93" s="788"/>
      <c r="M93" s="159"/>
      <c r="N93" s="93"/>
      <c r="O93" s="159"/>
      <c r="P93" s="93"/>
      <c r="Q93" s="179"/>
      <c r="R93" s="93"/>
      <c r="S93" s="159"/>
      <c r="T93" s="93"/>
      <c r="U93" s="159"/>
      <c r="V93" s="93"/>
      <c r="W93" s="159"/>
      <c r="X93" s="833"/>
      <c r="Y93" s="93"/>
      <c r="Z93" s="92"/>
      <c r="AA93" s="158"/>
      <c r="AB93" s="159"/>
      <c r="AC93" s="137"/>
      <c r="AD93" s="137"/>
      <c r="AE93" s="164"/>
      <c r="AF93" s="155"/>
      <c r="AG93" s="836"/>
      <c r="AH93" s="836"/>
      <c r="AI93" s="155"/>
      <c r="AJ93" s="749"/>
      <c r="AK93" s="815"/>
      <c r="AL93" s="741"/>
      <c r="AM93" s="763"/>
      <c r="AN93" s="895"/>
      <c r="AO93" s="945"/>
      <c r="AP93" s="746"/>
    </row>
    <row r="94" spans="2:43" s="353" customFormat="1" ht="12.6" customHeight="1" x14ac:dyDescent="0.25">
      <c r="B94" s="879">
        <v>25</v>
      </c>
      <c r="C94" s="345" t="s">
        <v>1</v>
      </c>
      <c r="D94" s="870" t="s">
        <v>31</v>
      </c>
      <c r="E94" s="870" t="s">
        <v>436</v>
      </c>
      <c r="F94" s="878" t="s">
        <v>28</v>
      </c>
      <c r="G94" s="878" t="s">
        <v>274</v>
      </c>
      <c r="H94" s="930"/>
      <c r="I94" s="872" t="s">
        <v>298</v>
      </c>
      <c r="J94" s="861">
        <v>3</v>
      </c>
      <c r="K94" s="879" t="s">
        <v>337</v>
      </c>
      <c r="L94" s="855" t="s">
        <v>27</v>
      </c>
      <c r="M94" s="346">
        <f>O94-N94</f>
        <v>41428</v>
      </c>
      <c r="N94" s="347">
        <v>14</v>
      </c>
      <c r="O94" s="346">
        <f>Q94-P94</f>
        <v>41442</v>
      </c>
      <c r="P94" s="347">
        <v>1</v>
      </c>
      <c r="Q94" s="346">
        <f>S94-R94</f>
        <v>41443</v>
      </c>
      <c r="R94" s="347">
        <v>28</v>
      </c>
      <c r="S94" s="346">
        <f>U94-T94</f>
        <v>41471</v>
      </c>
      <c r="T94" s="347">
        <v>28</v>
      </c>
      <c r="U94" s="346">
        <f>W94-V94</f>
        <v>41499</v>
      </c>
      <c r="V94" s="347">
        <v>14</v>
      </c>
      <c r="W94" s="346">
        <f>Z94-Y94</f>
        <v>41513</v>
      </c>
      <c r="X94" s="849"/>
      <c r="Y94" s="347">
        <v>3</v>
      </c>
      <c r="Z94" s="348">
        <v>41516</v>
      </c>
      <c r="AA94" s="349">
        <v>14</v>
      </c>
      <c r="AB94" s="350">
        <f>Z94+AA94</f>
        <v>41530</v>
      </c>
      <c r="AC94" s="349">
        <f>30.5*18</f>
        <v>549</v>
      </c>
      <c r="AD94" s="349">
        <f>AC94/30.5</f>
        <v>18</v>
      </c>
      <c r="AE94" s="350">
        <f>AB94+AC94</f>
        <v>42079</v>
      </c>
      <c r="AF94" s="351"/>
      <c r="AG94" s="807">
        <v>647913.6</v>
      </c>
      <c r="AH94" s="807">
        <v>912894.83</v>
      </c>
      <c r="AI94" s="352"/>
      <c r="AJ94" s="931"/>
      <c r="AK94" s="816" t="s">
        <v>459</v>
      </c>
      <c r="AL94" s="816" t="s">
        <v>524</v>
      </c>
      <c r="AM94" s="756">
        <v>525</v>
      </c>
      <c r="AN94" s="351"/>
      <c r="AO94" s="947" t="s">
        <v>525</v>
      </c>
      <c r="AP94" s="824">
        <v>0.45</v>
      </c>
    </row>
    <row r="95" spans="2:43" s="353" customFormat="1" ht="12.6" customHeight="1" x14ac:dyDescent="0.25">
      <c r="B95" s="880"/>
      <c r="C95" s="354" t="s">
        <v>2</v>
      </c>
      <c r="D95" s="871"/>
      <c r="E95" s="871"/>
      <c r="F95" s="878"/>
      <c r="G95" s="878"/>
      <c r="H95" s="930"/>
      <c r="I95" s="874"/>
      <c r="J95" s="827"/>
      <c r="K95" s="880"/>
      <c r="L95" s="856"/>
      <c r="M95" s="96">
        <v>41771</v>
      </c>
      <c r="N95" s="349">
        <v>14</v>
      </c>
      <c r="O95" s="96">
        <f>M95+N95</f>
        <v>41785</v>
      </c>
      <c r="P95" s="349">
        <v>1</v>
      </c>
      <c r="Q95" s="96">
        <f>O95+P95</f>
        <v>41786</v>
      </c>
      <c r="R95" s="349">
        <v>28</v>
      </c>
      <c r="S95" s="96">
        <f>Q95+R95</f>
        <v>41814</v>
      </c>
      <c r="T95" s="349">
        <v>28</v>
      </c>
      <c r="U95" s="96">
        <f>S95+T95</f>
        <v>41842</v>
      </c>
      <c r="V95" s="349">
        <v>14</v>
      </c>
      <c r="W95" s="96">
        <f>U95+V95</f>
        <v>41856</v>
      </c>
      <c r="X95" s="850"/>
      <c r="Y95" s="349">
        <v>7</v>
      </c>
      <c r="Z95" s="371">
        <f>W95+Y95</f>
        <v>41863</v>
      </c>
      <c r="AA95" s="349">
        <v>14</v>
      </c>
      <c r="AB95" s="96">
        <f>Z95+AA95</f>
        <v>41877</v>
      </c>
      <c r="AC95" s="349">
        <f>30.5*12</f>
        <v>366</v>
      </c>
      <c r="AD95" s="349">
        <f>AC95/30.5</f>
        <v>12</v>
      </c>
      <c r="AE95" s="350">
        <f>AB95+AC95</f>
        <v>42243</v>
      </c>
      <c r="AF95" s="351"/>
      <c r="AG95" s="784"/>
      <c r="AH95" s="784"/>
      <c r="AI95" s="355"/>
      <c r="AJ95" s="931"/>
      <c r="AK95" s="814"/>
      <c r="AL95" s="814"/>
      <c r="AM95" s="757"/>
      <c r="AN95" s="351"/>
      <c r="AO95" s="948"/>
      <c r="AP95" s="824"/>
    </row>
    <row r="96" spans="2:43" s="353" customFormat="1" ht="12.6" customHeight="1" x14ac:dyDescent="0.25">
      <c r="B96" s="881"/>
      <c r="C96" s="356" t="s">
        <v>0</v>
      </c>
      <c r="D96" s="871"/>
      <c r="E96" s="871"/>
      <c r="F96" s="878"/>
      <c r="G96" s="878"/>
      <c r="H96" s="930"/>
      <c r="I96" s="874"/>
      <c r="J96" s="827"/>
      <c r="K96" s="881"/>
      <c r="L96" s="857"/>
      <c r="M96" s="152"/>
      <c r="N96" s="357"/>
      <c r="O96" s="152"/>
      <c r="P96" s="357"/>
      <c r="Q96" s="152"/>
      <c r="R96" s="357"/>
      <c r="S96" s="152"/>
      <c r="T96" s="357"/>
      <c r="U96" s="152"/>
      <c r="V96" s="357"/>
      <c r="W96" s="152"/>
      <c r="X96" s="851"/>
      <c r="Y96" s="357"/>
      <c r="Z96" s="96"/>
      <c r="AA96" s="358"/>
      <c r="AB96" s="96"/>
      <c r="AC96" s="349"/>
      <c r="AD96" s="349"/>
      <c r="AE96" s="350"/>
      <c r="AF96" s="351"/>
      <c r="AG96" s="784"/>
      <c r="AH96" s="784"/>
      <c r="AI96" s="355"/>
      <c r="AJ96" s="931"/>
      <c r="AK96" s="814"/>
      <c r="AL96" s="814"/>
      <c r="AM96" s="758"/>
      <c r="AN96" s="351"/>
      <c r="AO96" s="948"/>
      <c r="AP96" s="824"/>
    </row>
    <row r="97" spans="2:43" s="353" customFormat="1" ht="24" customHeight="1" x14ac:dyDescent="0.25">
      <c r="B97" s="879">
        <v>26</v>
      </c>
      <c r="C97" s="345" t="s">
        <v>1</v>
      </c>
      <c r="D97" s="870" t="s">
        <v>31</v>
      </c>
      <c r="E97" s="870" t="s">
        <v>437</v>
      </c>
      <c r="F97" s="878" t="s">
        <v>28</v>
      </c>
      <c r="G97" s="878" t="s">
        <v>276</v>
      </c>
      <c r="H97" s="930"/>
      <c r="I97" s="872" t="s">
        <v>289</v>
      </c>
      <c r="J97" s="827"/>
      <c r="K97" s="879" t="s">
        <v>337</v>
      </c>
      <c r="L97" s="855" t="s">
        <v>27</v>
      </c>
      <c r="M97" s="346">
        <f>O97-N97</f>
        <v>41428</v>
      </c>
      <c r="N97" s="347">
        <v>14</v>
      </c>
      <c r="O97" s="346">
        <f>Q97-P97</f>
        <v>41442</v>
      </c>
      <c r="P97" s="347">
        <v>1</v>
      </c>
      <c r="Q97" s="346">
        <f>S97-R97</f>
        <v>41443</v>
      </c>
      <c r="R97" s="347">
        <v>28</v>
      </c>
      <c r="S97" s="346">
        <f>U97-T97</f>
        <v>41471</v>
      </c>
      <c r="T97" s="347">
        <v>28</v>
      </c>
      <c r="U97" s="346">
        <f>W97-V97</f>
        <v>41499</v>
      </c>
      <c r="V97" s="347">
        <v>14</v>
      </c>
      <c r="W97" s="346">
        <f>Z97-Y97</f>
        <v>41513</v>
      </c>
      <c r="X97" s="849"/>
      <c r="Y97" s="347">
        <v>3</v>
      </c>
      <c r="Z97" s="348">
        <v>41516</v>
      </c>
      <c r="AA97" s="347">
        <v>14</v>
      </c>
      <c r="AB97" s="348">
        <f>Z97+AA97</f>
        <v>41530</v>
      </c>
      <c r="AC97" s="347">
        <f>30.5*18</f>
        <v>549</v>
      </c>
      <c r="AD97" s="347">
        <f>AC97/30.5</f>
        <v>18</v>
      </c>
      <c r="AE97" s="348">
        <f>AB97+AC97</f>
        <v>42079</v>
      </c>
      <c r="AF97" s="359"/>
      <c r="AG97" s="784"/>
      <c r="AH97" s="784"/>
      <c r="AI97" s="355"/>
      <c r="AJ97" s="931">
        <v>915132.2</v>
      </c>
      <c r="AK97" s="814"/>
      <c r="AL97" s="814"/>
      <c r="AM97" s="756">
        <v>502</v>
      </c>
      <c r="AN97" s="359"/>
      <c r="AO97" s="948"/>
      <c r="AP97" s="824">
        <v>0.6</v>
      </c>
      <c r="AQ97" s="360"/>
    </row>
    <row r="98" spans="2:43" s="353" customFormat="1" ht="12" customHeight="1" x14ac:dyDescent="0.25">
      <c r="B98" s="880"/>
      <c r="C98" s="354" t="s">
        <v>2</v>
      </c>
      <c r="D98" s="871"/>
      <c r="E98" s="871"/>
      <c r="F98" s="878"/>
      <c r="G98" s="878"/>
      <c r="H98" s="930"/>
      <c r="I98" s="873"/>
      <c r="J98" s="827"/>
      <c r="K98" s="880"/>
      <c r="L98" s="856"/>
      <c r="M98" s="96">
        <v>41771</v>
      </c>
      <c r="N98" s="349">
        <v>14</v>
      </c>
      <c r="O98" s="96">
        <f>M98+N98</f>
        <v>41785</v>
      </c>
      <c r="P98" s="349">
        <v>1</v>
      </c>
      <c r="Q98" s="96">
        <f>O98+P98</f>
        <v>41786</v>
      </c>
      <c r="R98" s="349">
        <v>28</v>
      </c>
      <c r="S98" s="96">
        <f>Q98+R98</f>
        <v>41814</v>
      </c>
      <c r="T98" s="349">
        <v>28</v>
      </c>
      <c r="U98" s="96">
        <f>S98+T98</f>
        <v>41842</v>
      </c>
      <c r="V98" s="349">
        <v>14</v>
      </c>
      <c r="W98" s="96">
        <f>U98+V98</f>
        <v>41856</v>
      </c>
      <c r="X98" s="850"/>
      <c r="Y98" s="349">
        <v>7</v>
      </c>
      <c r="Z98" s="371">
        <f>W98+Y98</f>
        <v>41863</v>
      </c>
      <c r="AA98" s="349">
        <v>14</v>
      </c>
      <c r="AB98" s="96">
        <f>Z98+AA98</f>
        <v>41877</v>
      </c>
      <c r="AC98" s="349">
        <f>30.5*12</f>
        <v>366</v>
      </c>
      <c r="AD98" s="349">
        <f>AC98/30.5</f>
        <v>12</v>
      </c>
      <c r="AE98" s="350">
        <f>AB98+AC98</f>
        <v>42243</v>
      </c>
      <c r="AF98" s="351"/>
      <c r="AG98" s="784"/>
      <c r="AH98" s="784"/>
      <c r="AI98" s="355"/>
      <c r="AJ98" s="931"/>
      <c r="AK98" s="814"/>
      <c r="AL98" s="814"/>
      <c r="AM98" s="757"/>
      <c r="AN98" s="351"/>
      <c r="AO98" s="948"/>
      <c r="AP98" s="825"/>
    </row>
    <row r="99" spans="2:43" s="353" customFormat="1" ht="18.75" customHeight="1" x14ac:dyDescent="0.25">
      <c r="B99" s="881"/>
      <c r="C99" s="356" t="s">
        <v>0</v>
      </c>
      <c r="D99" s="871"/>
      <c r="E99" s="871"/>
      <c r="F99" s="878"/>
      <c r="G99" s="878"/>
      <c r="H99" s="930"/>
      <c r="I99" s="874"/>
      <c r="J99" s="827"/>
      <c r="K99" s="881"/>
      <c r="L99" s="857"/>
      <c r="M99" s="152"/>
      <c r="N99" s="357"/>
      <c r="O99" s="152"/>
      <c r="P99" s="357"/>
      <c r="Q99" s="152"/>
      <c r="R99" s="357"/>
      <c r="S99" s="152"/>
      <c r="T99" s="357"/>
      <c r="U99" s="152"/>
      <c r="V99" s="357"/>
      <c r="W99" s="152"/>
      <c r="X99" s="851"/>
      <c r="Y99" s="357"/>
      <c r="Z99" s="152"/>
      <c r="AA99" s="361"/>
      <c r="AB99" s="152"/>
      <c r="AC99" s="362"/>
      <c r="AD99" s="362"/>
      <c r="AE99" s="363"/>
      <c r="AF99" s="364"/>
      <c r="AG99" s="784"/>
      <c r="AH99" s="784"/>
      <c r="AI99" s="355"/>
      <c r="AJ99" s="931"/>
      <c r="AK99" s="814"/>
      <c r="AL99" s="814"/>
      <c r="AM99" s="758"/>
      <c r="AN99" s="364"/>
      <c r="AO99" s="948"/>
      <c r="AP99" s="825"/>
    </row>
    <row r="100" spans="2:43" s="353" customFormat="1" ht="12.6" customHeight="1" x14ac:dyDescent="0.25">
      <c r="B100" s="879">
        <v>27</v>
      </c>
      <c r="C100" s="345" t="s">
        <v>1</v>
      </c>
      <c r="D100" s="870" t="s">
        <v>31</v>
      </c>
      <c r="E100" s="870" t="s">
        <v>438</v>
      </c>
      <c r="F100" s="878" t="s">
        <v>28</v>
      </c>
      <c r="G100" s="878" t="s">
        <v>278</v>
      </c>
      <c r="H100" s="930"/>
      <c r="I100" s="872" t="s">
        <v>287</v>
      </c>
      <c r="J100" s="827"/>
      <c r="K100" s="879" t="s">
        <v>338</v>
      </c>
      <c r="L100" s="855" t="s">
        <v>27</v>
      </c>
      <c r="M100" s="346">
        <f>O100-N100</f>
        <v>41428</v>
      </c>
      <c r="N100" s="347">
        <v>14</v>
      </c>
      <c r="O100" s="346">
        <f>Q100-P100</f>
        <v>41442</v>
      </c>
      <c r="P100" s="347">
        <v>1</v>
      </c>
      <c r="Q100" s="346">
        <f>S100-R100</f>
        <v>41443</v>
      </c>
      <c r="R100" s="347">
        <v>28</v>
      </c>
      <c r="S100" s="346">
        <f>U100-T100</f>
        <v>41471</v>
      </c>
      <c r="T100" s="347">
        <v>28</v>
      </c>
      <c r="U100" s="346">
        <f>W100-V100</f>
        <v>41499</v>
      </c>
      <c r="V100" s="347">
        <v>14</v>
      </c>
      <c r="W100" s="346">
        <f>Z100-Y100</f>
        <v>41513</v>
      </c>
      <c r="X100" s="849"/>
      <c r="Y100" s="347">
        <v>3</v>
      </c>
      <c r="Z100" s="348">
        <v>41516</v>
      </c>
      <c r="AA100" s="347">
        <v>14</v>
      </c>
      <c r="AB100" s="348">
        <f>Z100+AA100</f>
        <v>41530</v>
      </c>
      <c r="AC100" s="347">
        <f>30.5*18</f>
        <v>549</v>
      </c>
      <c r="AD100" s="347">
        <f>AC100/30.5</f>
        <v>18</v>
      </c>
      <c r="AE100" s="348">
        <f>AB100+AC100</f>
        <v>42079</v>
      </c>
      <c r="AF100" s="359"/>
      <c r="AG100" s="784"/>
      <c r="AH100" s="784"/>
      <c r="AI100" s="355"/>
      <c r="AJ100" s="931"/>
      <c r="AK100" s="814"/>
      <c r="AL100" s="814"/>
      <c r="AM100" s="756">
        <v>640</v>
      </c>
      <c r="AN100" s="359"/>
      <c r="AO100" s="948"/>
      <c r="AP100" s="824">
        <v>0.8</v>
      </c>
    </row>
    <row r="101" spans="2:43" s="353" customFormat="1" ht="12.6" customHeight="1" x14ac:dyDescent="0.25">
      <c r="B101" s="880"/>
      <c r="C101" s="354" t="s">
        <v>2</v>
      </c>
      <c r="D101" s="871"/>
      <c r="E101" s="871"/>
      <c r="F101" s="878"/>
      <c r="G101" s="878"/>
      <c r="H101" s="930"/>
      <c r="I101" s="873"/>
      <c r="J101" s="827"/>
      <c r="K101" s="880"/>
      <c r="L101" s="856"/>
      <c r="M101" s="96">
        <v>41771</v>
      </c>
      <c r="N101" s="349">
        <v>14</v>
      </c>
      <c r="O101" s="96">
        <f>M101+N101</f>
        <v>41785</v>
      </c>
      <c r="P101" s="349">
        <v>1</v>
      </c>
      <c r="Q101" s="96">
        <f>O101+P101</f>
        <v>41786</v>
      </c>
      <c r="R101" s="349">
        <v>28</v>
      </c>
      <c r="S101" s="96">
        <f>Q101+R101</f>
        <v>41814</v>
      </c>
      <c r="T101" s="349">
        <v>28</v>
      </c>
      <c r="U101" s="96">
        <f>S101+T101</f>
        <v>41842</v>
      </c>
      <c r="V101" s="349">
        <v>14</v>
      </c>
      <c r="W101" s="96">
        <f>U101+V101</f>
        <v>41856</v>
      </c>
      <c r="X101" s="850"/>
      <c r="Y101" s="349">
        <v>7</v>
      </c>
      <c r="Z101" s="371">
        <f>W101+Y101</f>
        <v>41863</v>
      </c>
      <c r="AA101" s="349">
        <v>14</v>
      </c>
      <c r="AB101" s="96">
        <f>Z101+AA101</f>
        <v>41877</v>
      </c>
      <c r="AC101" s="349">
        <f>30.5*12</f>
        <v>366</v>
      </c>
      <c r="AD101" s="349">
        <f>AC101/30.5</f>
        <v>12</v>
      </c>
      <c r="AE101" s="350">
        <f>AB101+AC101</f>
        <v>42243</v>
      </c>
      <c r="AF101" s="351"/>
      <c r="AG101" s="784"/>
      <c r="AH101" s="784"/>
      <c r="AI101" s="355"/>
      <c r="AJ101" s="931"/>
      <c r="AK101" s="814"/>
      <c r="AL101" s="814"/>
      <c r="AM101" s="757"/>
      <c r="AN101" s="351"/>
      <c r="AO101" s="948"/>
      <c r="AP101" s="825"/>
    </row>
    <row r="102" spans="2:43" s="353" customFormat="1" ht="21" customHeight="1" x14ac:dyDescent="0.25">
      <c r="B102" s="881"/>
      <c r="C102" s="356" t="s">
        <v>0</v>
      </c>
      <c r="D102" s="871"/>
      <c r="E102" s="871"/>
      <c r="F102" s="878"/>
      <c r="G102" s="878"/>
      <c r="H102" s="930"/>
      <c r="I102" s="874"/>
      <c r="J102" s="806"/>
      <c r="K102" s="881"/>
      <c r="L102" s="857"/>
      <c r="M102" s="152"/>
      <c r="N102" s="357"/>
      <c r="O102" s="152"/>
      <c r="P102" s="357"/>
      <c r="Q102" s="152"/>
      <c r="R102" s="357"/>
      <c r="S102" s="152"/>
      <c r="T102" s="357"/>
      <c r="U102" s="152"/>
      <c r="V102" s="357"/>
      <c r="W102" s="152"/>
      <c r="X102" s="851"/>
      <c r="Y102" s="357"/>
      <c r="Z102" s="152"/>
      <c r="AA102" s="361"/>
      <c r="AB102" s="152"/>
      <c r="AC102" s="362"/>
      <c r="AD102" s="362"/>
      <c r="AE102" s="363"/>
      <c r="AF102" s="364"/>
      <c r="AG102" s="785"/>
      <c r="AH102" s="785"/>
      <c r="AI102" s="365"/>
      <c r="AJ102" s="931"/>
      <c r="AK102" s="815"/>
      <c r="AL102" s="815"/>
      <c r="AM102" s="758"/>
      <c r="AN102" s="364"/>
      <c r="AO102" s="949"/>
      <c r="AP102" s="825"/>
    </row>
    <row r="103" spans="2:43" s="353" customFormat="1" ht="12.6" customHeight="1" x14ac:dyDescent="0.25">
      <c r="B103" s="879">
        <v>28</v>
      </c>
      <c r="C103" s="345" t="s">
        <v>1</v>
      </c>
      <c r="D103" s="870" t="s">
        <v>31</v>
      </c>
      <c r="E103" s="870" t="s">
        <v>439</v>
      </c>
      <c r="F103" s="878" t="s">
        <v>28</v>
      </c>
      <c r="G103" s="878" t="s">
        <v>280</v>
      </c>
      <c r="H103" s="930"/>
      <c r="I103" s="872" t="s">
        <v>299</v>
      </c>
      <c r="J103" s="880">
        <v>3</v>
      </c>
      <c r="K103" s="879" t="s">
        <v>339</v>
      </c>
      <c r="L103" s="855" t="s">
        <v>27</v>
      </c>
      <c r="M103" s="346">
        <f>O103-N103</f>
        <v>41428</v>
      </c>
      <c r="N103" s="347">
        <v>14</v>
      </c>
      <c r="O103" s="346">
        <f>Q103-P103</f>
        <v>41442</v>
      </c>
      <c r="P103" s="347">
        <v>1</v>
      </c>
      <c r="Q103" s="346">
        <f>S103-R103</f>
        <v>41443</v>
      </c>
      <c r="R103" s="347">
        <v>28</v>
      </c>
      <c r="S103" s="346">
        <f>U103-T103</f>
        <v>41471</v>
      </c>
      <c r="T103" s="347">
        <v>28</v>
      </c>
      <c r="U103" s="346">
        <f>W103-V103</f>
        <v>41499</v>
      </c>
      <c r="V103" s="347">
        <v>14</v>
      </c>
      <c r="W103" s="346">
        <f>Z103-Y103</f>
        <v>41513</v>
      </c>
      <c r="X103" s="849"/>
      <c r="Y103" s="347">
        <v>3</v>
      </c>
      <c r="Z103" s="348">
        <v>41516</v>
      </c>
      <c r="AA103" s="347">
        <v>14</v>
      </c>
      <c r="AB103" s="348">
        <f>Z103+AA103</f>
        <v>41530</v>
      </c>
      <c r="AC103" s="347">
        <f>30.5*18</f>
        <v>549</v>
      </c>
      <c r="AD103" s="347">
        <f>AC103/30.5</f>
        <v>18</v>
      </c>
      <c r="AE103" s="348">
        <f>AB103+AC103</f>
        <v>42079</v>
      </c>
      <c r="AF103" s="359"/>
      <c r="AG103" s="840">
        <v>864432</v>
      </c>
      <c r="AH103" s="840">
        <v>1217964.1000000001</v>
      </c>
      <c r="AI103" s="843"/>
      <c r="AJ103" s="840"/>
      <c r="AK103" s="837" t="s">
        <v>460</v>
      </c>
      <c r="AL103" s="837" t="s">
        <v>528</v>
      </c>
      <c r="AM103" s="756">
        <v>292</v>
      </c>
      <c r="AN103" s="359"/>
      <c r="AO103" s="753" t="s">
        <v>529</v>
      </c>
      <c r="AP103" s="824">
        <v>0.9</v>
      </c>
    </row>
    <row r="104" spans="2:43" s="353" customFormat="1" ht="12.6" customHeight="1" x14ac:dyDescent="0.25">
      <c r="B104" s="880"/>
      <c r="C104" s="354" t="s">
        <v>2</v>
      </c>
      <c r="D104" s="871"/>
      <c r="E104" s="871"/>
      <c r="F104" s="878"/>
      <c r="G104" s="878"/>
      <c r="H104" s="930"/>
      <c r="I104" s="873"/>
      <c r="J104" s="880"/>
      <c r="K104" s="880"/>
      <c r="L104" s="856"/>
      <c r="M104" s="96">
        <v>41789</v>
      </c>
      <c r="N104" s="349">
        <v>14</v>
      </c>
      <c r="O104" s="96">
        <f>M104+N104</f>
        <v>41803</v>
      </c>
      <c r="P104" s="349">
        <v>1</v>
      </c>
      <c r="Q104" s="96">
        <f>O104+P104</f>
        <v>41804</v>
      </c>
      <c r="R104" s="349">
        <v>28</v>
      </c>
      <c r="S104" s="96">
        <f>Q104+R104</f>
        <v>41832</v>
      </c>
      <c r="T104" s="349">
        <v>28</v>
      </c>
      <c r="U104" s="96">
        <f>S104+T104</f>
        <v>41860</v>
      </c>
      <c r="V104" s="349">
        <v>14</v>
      </c>
      <c r="W104" s="96">
        <f>U104+V104</f>
        <v>41874</v>
      </c>
      <c r="X104" s="850"/>
      <c r="Y104" s="349">
        <v>7</v>
      </c>
      <c r="Z104" s="371">
        <f>W104+Y104</f>
        <v>41881</v>
      </c>
      <c r="AA104" s="349">
        <v>14</v>
      </c>
      <c r="AB104" s="96">
        <f>Z104+AA104</f>
        <v>41895</v>
      </c>
      <c r="AC104" s="349">
        <f>30.5*12</f>
        <v>366</v>
      </c>
      <c r="AD104" s="349">
        <f>AC104/30.5</f>
        <v>12</v>
      </c>
      <c r="AE104" s="350">
        <f>AB104+AC104</f>
        <v>42261</v>
      </c>
      <c r="AF104" s="351"/>
      <c r="AG104" s="841"/>
      <c r="AH104" s="841"/>
      <c r="AI104" s="844"/>
      <c r="AJ104" s="841"/>
      <c r="AK104" s="838"/>
      <c r="AL104" s="838"/>
      <c r="AM104" s="757"/>
      <c r="AN104" s="351"/>
      <c r="AO104" s="754"/>
      <c r="AP104" s="824"/>
      <c r="AQ104" s="366"/>
    </row>
    <row r="105" spans="2:43" s="353" customFormat="1" ht="15.75" customHeight="1" x14ac:dyDescent="0.25">
      <c r="B105" s="881"/>
      <c r="C105" s="356" t="s">
        <v>0</v>
      </c>
      <c r="D105" s="871"/>
      <c r="E105" s="871"/>
      <c r="F105" s="878"/>
      <c r="G105" s="878"/>
      <c r="H105" s="930"/>
      <c r="I105" s="874"/>
      <c r="J105" s="880"/>
      <c r="K105" s="881"/>
      <c r="L105" s="857"/>
      <c r="M105" s="152"/>
      <c r="N105" s="357"/>
      <c r="O105" s="152"/>
      <c r="P105" s="357"/>
      <c r="Q105" s="152"/>
      <c r="R105" s="357"/>
      <c r="S105" s="152"/>
      <c r="T105" s="357"/>
      <c r="U105" s="152"/>
      <c r="V105" s="357"/>
      <c r="W105" s="152"/>
      <c r="X105" s="851"/>
      <c r="Y105" s="357"/>
      <c r="Z105" s="152"/>
      <c r="AA105" s="361"/>
      <c r="AB105" s="152"/>
      <c r="AC105" s="362"/>
      <c r="AD105" s="362"/>
      <c r="AE105" s="363"/>
      <c r="AF105" s="364"/>
      <c r="AG105" s="841"/>
      <c r="AH105" s="841"/>
      <c r="AI105" s="844"/>
      <c r="AJ105" s="841"/>
      <c r="AK105" s="838"/>
      <c r="AL105" s="838"/>
      <c r="AM105" s="758"/>
      <c r="AN105" s="364"/>
      <c r="AO105" s="754"/>
      <c r="AP105" s="824"/>
      <c r="AQ105" s="366"/>
    </row>
    <row r="106" spans="2:43" s="353" customFormat="1" ht="12.6" customHeight="1" x14ac:dyDescent="0.25">
      <c r="B106" s="879">
        <v>29</v>
      </c>
      <c r="C106" s="345" t="s">
        <v>1</v>
      </c>
      <c r="D106" s="870" t="s">
        <v>31</v>
      </c>
      <c r="E106" s="870" t="s">
        <v>440</v>
      </c>
      <c r="F106" s="878" t="s">
        <v>28</v>
      </c>
      <c r="G106" s="878" t="s">
        <v>282</v>
      </c>
      <c r="H106" s="930"/>
      <c r="I106" s="923" t="s">
        <v>285</v>
      </c>
      <c r="J106" s="880"/>
      <c r="K106" s="879" t="s">
        <v>336</v>
      </c>
      <c r="L106" s="855" t="s">
        <v>27</v>
      </c>
      <c r="M106" s="346">
        <f>O106-N106</f>
        <v>41428</v>
      </c>
      <c r="N106" s="347">
        <v>14</v>
      </c>
      <c r="O106" s="346">
        <f>Q106-P106</f>
        <v>41442</v>
      </c>
      <c r="P106" s="347">
        <v>1</v>
      </c>
      <c r="Q106" s="346">
        <f>S106-R106</f>
        <v>41443</v>
      </c>
      <c r="R106" s="347">
        <v>28</v>
      </c>
      <c r="S106" s="346">
        <f>U106-T106</f>
        <v>41471</v>
      </c>
      <c r="T106" s="347">
        <v>28</v>
      </c>
      <c r="U106" s="346">
        <f>W106-V106</f>
        <v>41499</v>
      </c>
      <c r="V106" s="347">
        <v>14</v>
      </c>
      <c r="W106" s="346">
        <f>Z106-Y106</f>
        <v>41513</v>
      </c>
      <c r="X106" s="849"/>
      <c r="Y106" s="347">
        <v>3</v>
      </c>
      <c r="Z106" s="348">
        <v>41516</v>
      </c>
      <c r="AA106" s="347">
        <v>14</v>
      </c>
      <c r="AB106" s="348">
        <f>Z106+AA106</f>
        <v>41530</v>
      </c>
      <c r="AC106" s="347">
        <f>30.5*18</f>
        <v>549</v>
      </c>
      <c r="AD106" s="347">
        <f>AC106/30.5</f>
        <v>18</v>
      </c>
      <c r="AE106" s="346">
        <f>AB106+AC106</f>
        <v>42079</v>
      </c>
      <c r="AF106" s="359"/>
      <c r="AG106" s="841"/>
      <c r="AH106" s="841"/>
      <c r="AI106" s="844"/>
      <c r="AJ106" s="841">
        <v>1220949.1529999999</v>
      </c>
      <c r="AK106" s="838"/>
      <c r="AL106" s="838"/>
      <c r="AM106" s="756">
        <v>416</v>
      </c>
      <c r="AN106" s="359"/>
      <c r="AO106" s="754"/>
      <c r="AP106" s="824">
        <v>0.95</v>
      </c>
      <c r="AQ106" s="366"/>
    </row>
    <row r="107" spans="2:43" s="353" customFormat="1" ht="12.6" customHeight="1" x14ac:dyDescent="0.25">
      <c r="B107" s="880"/>
      <c r="C107" s="354" t="s">
        <v>2</v>
      </c>
      <c r="D107" s="871"/>
      <c r="E107" s="871"/>
      <c r="F107" s="878"/>
      <c r="G107" s="878"/>
      <c r="H107" s="930"/>
      <c r="I107" s="924"/>
      <c r="J107" s="880"/>
      <c r="K107" s="880"/>
      <c r="L107" s="856"/>
      <c r="M107" s="96">
        <v>41789</v>
      </c>
      <c r="N107" s="349">
        <v>14</v>
      </c>
      <c r="O107" s="96">
        <f>M107+N107</f>
        <v>41803</v>
      </c>
      <c r="P107" s="349">
        <v>1</v>
      </c>
      <c r="Q107" s="96">
        <f>O107+P107</f>
        <v>41804</v>
      </c>
      <c r="R107" s="349">
        <v>28</v>
      </c>
      <c r="S107" s="96">
        <f>Q107+R107</f>
        <v>41832</v>
      </c>
      <c r="T107" s="349">
        <v>28</v>
      </c>
      <c r="U107" s="96">
        <f>S107+T107</f>
        <v>41860</v>
      </c>
      <c r="V107" s="349">
        <v>14</v>
      </c>
      <c r="W107" s="96">
        <f>U107+V107</f>
        <v>41874</v>
      </c>
      <c r="X107" s="850"/>
      <c r="Y107" s="349">
        <v>7</v>
      </c>
      <c r="Z107" s="371">
        <f>W107+Y107</f>
        <v>41881</v>
      </c>
      <c r="AA107" s="349">
        <v>14</v>
      </c>
      <c r="AB107" s="96">
        <f>Z107+AA107</f>
        <v>41895</v>
      </c>
      <c r="AC107" s="349">
        <f>30.5*12</f>
        <v>366</v>
      </c>
      <c r="AD107" s="349">
        <f>AC107/30.5</f>
        <v>12</v>
      </c>
      <c r="AE107" s="96">
        <f>AB107+AC107</f>
        <v>42261</v>
      </c>
      <c r="AF107" s="351"/>
      <c r="AG107" s="841"/>
      <c r="AH107" s="841"/>
      <c r="AI107" s="844"/>
      <c r="AJ107" s="841"/>
      <c r="AK107" s="838"/>
      <c r="AL107" s="838"/>
      <c r="AM107" s="757"/>
      <c r="AN107" s="351"/>
      <c r="AO107" s="754"/>
      <c r="AP107" s="824"/>
      <c r="AQ107" s="366"/>
    </row>
    <row r="108" spans="2:43" s="353" customFormat="1" ht="13.5" customHeight="1" x14ac:dyDescent="0.25">
      <c r="B108" s="881"/>
      <c r="C108" s="356" t="s">
        <v>0</v>
      </c>
      <c r="D108" s="871"/>
      <c r="E108" s="871"/>
      <c r="F108" s="878"/>
      <c r="G108" s="878"/>
      <c r="H108" s="930"/>
      <c r="I108" s="924"/>
      <c r="J108" s="880"/>
      <c r="K108" s="881"/>
      <c r="L108" s="857"/>
      <c r="M108" s="152"/>
      <c r="N108" s="357"/>
      <c r="O108" s="152"/>
      <c r="P108" s="357"/>
      <c r="Q108" s="152"/>
      <c r="R108" s="357"/>
      <c r="S108" s="152"/>
      <c r="T108" s="357"/>
      <c r="U108" s="152"/>
      <c r="V108" s="357"/>
      <c r="W108" s="152"/>
      <c r="X108" s="851"/>
      <c r="Y108" s="357"/>
      <c r="Z108" s="152"/>
      <c r="AA108" s="361"/>
      <c r="AB108" s="152"/>
      <c r="AC108" s="362"/>
      <c r="AD108" s="362"/>
      <c r="AE108" s="152"/>
      <c r="AF108" s="364"/>
      <c r="AG108" s="841"/>
      <c r="AH108" s="841"/>
      <c r="AI108" s="844"/>
      <c r="AJ108" s="841"/>
      <c r="AK108" s="838"/>
      <c r="AL108" s="838"/>
      <c r="AM108" s="758"/>
      <c r="AN108" s="364"/>
      <c r="AO108" s="754"/>
      <c r="AP108" s="824"/>
      <c r="AQ108" s="366"/>
    </row>
    <row r="109" spans="2:43" s="353" customFormat="1" ht="12.6" customHeight="1" x14ac:dyDescent="0.25">
      <c r="B109" s="879">
        <v>30</v>
      </c>
      <c r="C109" s="345" t="s">
        <v>1</v>
      </c>
      <c r="D109" s="870" t="s">
        <v>31</v>
      </c>
      <c r="E109" s="870" t="s">
        <v>441</v>
      </c>
      <c r="F109" s="878" t="s">
        <v>28</v>
      </c>
      <c r="G109" s="878" t="s">
        <v>284</v>
      </c>
      <c r="H109" s="930"/>
      <c r="I109" s="872" t="s">
        <v>291</v>
      </c>
      <c r="J109" s="880"/>
      <c r="K109" s="880" t="s">
        <v>340</v>
      </c>
      <c r="L109" s="856" t="s">
        <v>27</v>
      </c>
      <c r="M109" s="96">
        <f>O109-N109</f>
        <v>41428</v>
      </c>
      <c r="N109" s="349">
        <v>14</v>
      </c>
      <c r="O109" s="96">
        <f>Q109-P109</f>
        <v>41442</v>
      </c>
      <c r="P109" s="349">
        <v>1</v>
      </c>
      <c r="Q109" s="96">
        <f>S109-R109</f>
        <v>41443</v>
      </c>
      <c r="R109" s="349">
        <v>28</v>
      </c>
      <c r="S109" s="96">
        <f>U109-T109</f>
        <v>41471</v>
      </c>
      <c r="T109" s="349">
        <v>28</v>
      </c>
      <c r="U109" s="96">
        <f>W109-V109</f>
        <v>41499</v>
      </c>
      <c r="V109" s="349">
        <v>14</v>
      </c>
      <c r="W109" s="96">
        <f>Z109-Y109</f>
        <v>41513</v>
      </c>
      <c r="X109" s="850"/>
      <c r="Y109" s="349">
        <v>3</v>
      </c>
      <c r="Z109" s="348">
        <v>41516</v>
      </c>
      <c r="AA109" s="347">
        <v>14</v>
      </c>
      <c r="AB109" s="348">
        <f>Z109+AA109</f>
        <v>41530</v>
      </c>
      <c r="AC109" s="347">
        <f>30.5*18</f>
        <v>549</v>
      </c>
      <c r="AD109" s="347">
        <f>AC109/30.5</f>
        <v>18</v>
      </c>
      <c r="AE109" s="346">
        <f t="shared" si="6"/>
        <v>42079</v>
      </c>
      <c r="AF109" s="359"/>
      <c r="AG109" s="841"/>
      <c r="AH109" s="841"/>
      <c r="AI109" s="844"/>
      <c r="AJ109" s="841"/>
      <c r="AK109" s="838"/>
      <c r="AL109" s="838"/>
      <c r="AM109" s="756">
        <v>502</v>
      </c>
      <c r="AN109" s="359"/>
      <c r="AO109" s="754"/>
      <c r="AP109" s="824">
        <v>0.9</v>
      </c>
      <c r="AQ109" s="366"/>
    </row>
    <row r="110" spans="2:43" s="353" customFormat="1" ht="12.6" customHeight="1" x14ac:dyDescent="0.25">
      <c r="B110" s="880"/>
      <c r="C110" s="354" t="s">
        <v>2</v>
      </c>
      <c r="D110" s="871"/>
      <c r="E110" s="871"/>
      <c r="F110" s="878"/>
      <c r="G110" s="878"/>
      <c r="H110" s="930"/>
      <c r="I110" s="873"/>
      <c r="J110" s="880"/>
      <c r="K110" s="880"/>
      <c r="L110" s="856"/>
      <c r="M110" s="96">
        <v>41789</v>
      </c>
      <c r="N110" s="349">
        <v>14</v>
      </c>
      <c r="O110" s="96">
        <f>M110+N110</f>
        <v>41803</v>
      </c>
      <c r="P110" s="349">
        <v>1</v>
      </c>
      <c r="Q110" s="96">
        <f>O110+P110</f>
        <v>41804</v>
      </c>
      <c r="R110" s="349">
        <v>28</v>
      </c>
      <c r="S110" s="96">
        <f>Q110+R110</f>
        <v>41832</v>
      </c>
      <c r="T110" s="349">
        <v>28</v>
      </c>
      <c r="U110" s="96">
        <f>S110+T110</f>
        <v>41860</v>
      </c>
      <c r="V110" s="349">
        <v>14</v>
      </c>
      <c r="W110" s="96">
        <f>U110+V110</f>
        <v>41874</v>
      </c>
      <c r="X110" s="850"/>
      <c r="Y110" s="349">
        <v>7</v>
      </c>
      <c r="Z110" s="371">
        <f>W110+Y110</f>
        <v>41881</v>
      </c>
      <c r="AA110" s="349">
        <v>14</v>
      </c>
      <c r="AB110" s="96">
        <f>Z110+AA110</f>
        <v>41895</v>
      </c>
      <c r="AC110" s="349">
        <f>30.5*12</f>
        <v>366</v>
      </c>
      <c r="AD110" s="349">
        <f>AC110/30.5</f>
        <v>12</v>
      </c>
      <c r="AE110" s="96">
        <f t="shared" si="6"/>
        <v>42261</v>
      </c>
      <c r="AF110" s="351"/>
      <c r="AG110" s="841"/>
      <c r="AH110" s="841"/>
      <c r="AI110" s="844"/>
      <c r="AJ110" s="841"/>
      <c r="AK110" s="838"/>
      <c r="AL110" s="838"/>
      <c r="AM110" s="757"/>
      <c r="AN110" s="351"/>
      <c r="AO110" s="754"/>
      <c r="AP110" s="824"/>
      <c r="AQ110" s="366"/>
    </row>
    <row r="111" spans="2:43" s="353" customFormat="1" ht="15.75" customHeight="1" x14ac:dyDescent="0.25">
      <c r="B111" s="881"/>
      <c r="C111" s="356" t="s">
        <v>0</v>
      </c>
      <c r="D111" s="871"/>
      <c r="E111" s="871"/>
      <c r="F111" s="878"/>
      <c r="G111" s="878"/>
      <c r="H111" s="930"/>
      <c r="I111" s="874"/>
      <c r="J111" s="880"/>
      <c r="K111" s="880"/>
      <c r="L111" s="856"/>
      <c r="M111" s="96"/>
      <c r="N111" s="367"/>
      <c r="O111" s="96"/>
      <c r="P111" s="367"/>
      <c r="Q111" s="96"/>
      <c r="R111" s="367"/>
      <c r="S111" s="96"/>
      <c r="T111" s="367"/>
      <c r="U111" s="96"/>
      <c r="V111" s="367"/>
      <c r="W111" s="96"/>
      <c r="X111" s="850"/>
      <c r="Y111" s="367"/>
      <c r="Z111" s="152"/>
      <c r="AA111" s="361"/>
      <c r="AB111" s="152"/>
      <c r="AC111" s="362"/>
      <c r="AD111" s="362"/>
      <c r="AE111" s="152"/>
      <c r="AF111" s="364"/>
      <c r="AG111" s="842"/>
      <c r="AH111" s="842"/>
      <c r="AI111" s="845"/>
      <c r="AJ111" s="842"/>
      <c r="AK111" s="839"/>
      <c r="AL111" s="839"/>
      <c r="AM111" s="758"/>
      <c r="AN111" s="364"/>
      <c r="AO111" s="755"/>
      <c r="AP111" s="824"/>
      <c r="AQ111" s="366"/>
    </row>
    <row r="112" spans="2:43" ht="12.6" customHeight="1" x14ac:dyDescent="0.25">
      <c r="B112" s="781">
        <v>31</v>
      </c>
      <c r="C112" s="80" t="s">
        <v>1</v>
      </c>
      <c r="D112" s="774" t="s">
        <v>31</v>
      </c>
      <c r="E112" s="774" t="s">
        <v>442</v>
      </c>
      <c r="F112" s="773" t="s">
        <v>28</v>
      </c>
      <c r="G112" s="773" t="s">
        <v>286</v>
      </c>
      <c r="H112" s="930"/>
      <c r="I112" s="875" t="s">
        <v>293</v>
      </c>
      <c r="J112" s="861">
        <v>3</v>
      </c>
      <c r="K112" s="781" t="s">
        <v>106</v>
      </c>
      <c r="L112" s="786" t="s">
        <v>27</v>
      </c>
      <c r="M112" s="81">
        <f>O112-N112</f>
        <v>41428</v>
      </c>
      <c r="N112" s="82">
        <v>14</v>
      </c>
      <c r="O112" s="81">
        <f>Q112-P112</f>
        <v>41442</v>
      </c>
      <c r="P112" s="82">
        <v>1</v>
      </c>
      <c r="Q112" s="81">
        <f>S112-R112</f>
        <v>41443</v>
      </c>
      <c r="R112" s="82">
        <v>28</v>
      </c>
      <c r="S112" s="81">
        <f>U112-T112</f>
        <v>41471</v>
      </c>
      <c r="T112" s="82">
        <v>28</v>
      </c>
      <c r="U112" s="81">
        <f>W112-V112</f>
        <v>41499</v>
      </c>
      <c r="V112" s="82">
        <v>14</v>
      </c>
      <c r="W112" s="81">
        <f>Z112-Y112</f>
        <v>41513</v>
      </c>
      <c r="X112" s="831"/>
      <c r="Y112" s="82">
        <v>3</v>
      </c>
      <c r="Z112" s="140">
        <v>41516</v>
      </c>
      <c r="AA112" s="82">
        <v>14</v>
      </c>
      <c r="AB112" s="126">
        <f>Z112+AA112</f>
        <v>41530</v>
      </c>
      <c r="AC112" s="82">
        <f>30.5*18</f>
        <v>549</v>
      </c>
      <c r="AD112" s="82">
        <f>AC112/30.5</f>
        <v>18</v>
      </c>
      <c r="AE112" s="126">
        <f t="shared" si="6"/>
        <v>42079</v>
      </c>
      <c r="AF112" s="83"/>
      <c r="AG112" s="834"/>
      <c r="AH112" s="834"/>
      <c r="AI112" s="83"/>
      <c r="AJ112" s="951"/>
      <c r="AK112" s="816" t="s">
        <v>461</v>
      </c>
      <c r="AL112" s="739" t="s">
        <v>526</v>
      </c>
      <c r="AM112" s="761">
        <v>204</v>
      </c>
      <c r="AN112" s="83"/>
      <c r="AO112" s="764" t="s">
        <v>527</v>
      </c>
      <c r="AP112" s="766">
        <v>0.15</v>
      </c>
      <c r="AQ112" s="329"/>
    </row>
    <row r="113" spans="2:43" ht="12.6" customHeight="1" x14ac:dyDescent="0.25">
      <c r="B113" s="782"/>
      <c r="C113" s="85" t="s">
        <v>2</v>
      </c>
      <c r="D113" s="775"/>
      <c r="E113" s="775"/>
      <c r="F113" s="773"/>
      <c r="G113" s="773"/>
      <c r="H113" s="930"/>
      <c r="I113" s="876"/>
      <c r="J113" s="827"/>
      <c r="K113" s="782"/>
      <c r="L113" s="787"/>
      <c r="M113" s="86">
        <v>41820</v>
      </c>
      <c r="N113" s="87">
        <v>14</v>
      </c>
      <c r="O113" s="88">
        <f>M113+N113</f>
        <v>41834</v>
      </c>
      <c r="P113" s="87">
        <v>1</v>
      </c>
      <c r="Q113" s="88">
        <f>O113+P113</f>
        <v>41835</v>
      </c>
      <c r="R113" s="87">
        <v>28</v>
      </c>
      <c r="S113" s="88">
        <f>Q113+R113</f>
        <v>41863</v>
      </c>
      <c r="T113" s="87">
        <v>28</v>
      </c>
      <c r="U113" s="88">
        <f>S113+T113</f>
        <v>41891</v>
      </c>
      <c r="V113" s="87">
        <v>14</v>
      </c>
      <c r="W113" s="88">
        <f>U113+V113</f>
        <v>41905</v>
      </c>
      <c r="X113" s="832"/>
      <c r="Y113" s="87">
        <v>7</v>
      </c>
      <c r="Z113" s="371">
        <f>W113+Y113</f>
        <v>41912</v>
      </c>
      <c r="AA113" s="87">
        <v>14</v>
      </c>
      <c r="AB113" s="88">
        <f>Z113+AA113</f>
        <v>41926</v>
      </c>
      <c r="AC113" s="87">
        <f>30.5*12</f>
        <v>366</v>
      </c>
      <c r="AD113" s="87">
        <f>AC113/30.5</f>
        <v>12</v>
      </c>
      <c r="AE113" s="127">
        <f t="shared" si="6"/>
        <v>42292</v>
      </c>
      <c r="AF113" s="89"/>
      <c r="AG113" s="835"/>
      <c r="AH113" s="835"/>
      <c r="AI113" s="89"/>
      <c r="AJ113" s="952"/>
      <c r="AK113" s="814"/>
      <c r="AL113" s="740"/>
      <c r="AM113" s="762"/>
      <c r="AN113" s="89"/>
      <c r="AO113" s="765"/>
      <c r="AP113" s="759"/>
      <c r="AQ113" s="329"/>
    </row>
    <row r="114" spans="2:43" ht="12.75" customHeight="1" x14ac:dyDescent="0.25">
      <c r="B114" s="783"/>
      <c r="C114" s="91" t="s">
        <v>0</v>
      </c>
      <c r="D114" s="775"/>
      <c r="E114" s="775"/>
      <c r="F114" s="773"/>
      <c r="G114" s="773"/>
      <c r="H114" s="930"/>
      <c r="I114" s="877"/>
      <c r="J114" s="827"/>
      <c r="K114" s="783"/>
      <c r="L114" s="788"/>
      <c r="M114" s="159"/>
      <c r="N114" s="93"/>
      <c r="O114" s="159"/>
      <c r="P114" s="93"/>
      <c r="Q114" s="179"/>
      <c r="R114" s="93"/>
      <c r="S114" s="159"/>
      <c r="T114" s="93"/>
      <c r="U114" s="159"/>
      <c r="V114" s="93"/>
      <c r="W114" s="159"/>
      <c r="X114" s="833"/>
      <c r="Y114" s="93"/>
      <c r="Z114" s="159"/>
      <c r="AA114" s="158"/>
      <c r="AB114" s="159"/>
      <c r="AC114" s="137"/>
      <c r="AD114" s="137"/>
      <c r="AE114" s="164"/>
      <c r="AF114" s="155"/>
      <c r="AG114" s="836"/>
      <c r="AH114" s="836"/>
      <c r="AI114" s="155"/>
      <c r="AJ114" s="953"/>
      <c r="AK114" s="814"/>
      <c r="AL114" s="740"/>
      <c r="AM114" s="763"/>
      <c r="AN114" s="155"/>
      <c r="AO114" s="765"/>
      <c r="AP114" s="759"/>
      <c r="AQ114" s="329"/>
    </row>
    <row r="115" spans="2:43" ht="12.6" customHeight="1" x14ac:dyDescent="0.25">
      <c r="B115" s="781">
        <v>32</v>
      </c>
      <c r="C115" s="80" t="s">
        <v>1</v>
      </c>
      <c r="D115" s="774" t="s">
        <v>31</v>
      </c>
      <c r="E115" s="774" t="s">
        <v>443</v>
      </c>
      <c r="F115" s="773" t="s">
        <v>28</v>
      </c>
      <c r="G115" s="773" t="s">
        <v>288</v>
      </c>
      <c r="H115" s="930"/>
      <c r="I115" s="875" t="s">
        <v>295</v>
      </c>
      <c r="J115" s="827"/>
      <c r="K115" s="781" t="s">
        <v>106</v>
      </c>
      <c r="L115" s="786" t="s">
        <v>27</v>
      </c>
      <c r="M115" s="81">
        <f>O115-N115</f>
        <v>41428</v>
      </c>
      <c r="N115" s="82">
        <v>14</v>
      </c>
      <c r="O115" s="81">
        <f>Q115-P115</f>
        <v>41442</v>
      </c>
      <c r="P115" s="82">
        <v>1</v>
      </c>
      <c r="Q115" s="81">
        <f>S115-R115</f>
        <v>41443</v>
      </c>
      <c r="R115" s="82">
        <v>28</v>
      </c>
      <c r="S115" s="81">
        <f>U115-T115</f>
        <v>41471</v>
      </c>
      <c r="T115" s="82">
        <v>28</v>
      </c>
      <c r="U115" s="81">
        <f>W115-V115</f>
        <v>41499</v>
      </c>
      <c r="V115" s="82">
        <v>14</v>
      </c>
      <c r="W115" s="81">
        <f>Z115-Y115</f>
        <v>41513</v>
      </c>
      <c r="X115" s="831"/>
      <c r="Y115" s="82">
        <v>3</v>
      </c>
      <c r="Z115" s="140">
        <v>41516</v>
      </c>
      <c r="AA115" s="82">
        <v>14</v>
      </c>
      <c r="AB115" s="126">
        <f>Z115+AA115</f>
        <v>41530</v>
      </c>
      <c r="AC115" s="82">
        <f>30.5*18</f>
        <v>549</v>
      </c>
      <c r="AD115" s="82">
        <f>AC115/30.5</f>
        <v>18</v>
      </c>
      <c r="AE115" s="126">
        <f t="shared" si="6"/>
        <v>42079</v>
      </c>
      <c r="AF115" s="83"/>
      <c r="AG115" s="834"/>
      <c r="AH115" s="834"/>
      <c r="AI115" s="83"/>
      <c r="AJ115" s="951">
        <v>657295.9</v>
      </c>
      <c r="AK115" s="814"/>
      <c r="AL115" s="740"/>
      <c r="AM115" s="761">
        <v>312</v>
      </c>
      <c r="AN115" s="83"/>
      <c r="AO115" s="765"/>
      <c r="AP115" s="759">
        <v>0.33</v>
      </c>
      <c r="AQ115" s="329"/>
    </row>
    <row r="116" spans="2:43" ht="12.6" customHeight="1" x14ac:dyDescent="0.25">
      <c r="B116" s="782"/>
      <c r="C116" s="85" t="s">
        <v>2</v>
      </c>
      <c r="D116" s="775"/>
      <c r="E116" s="775"/>
      <c r="F116" s="773"/>
      <c r="G116" s="773"/>
      <c r="H116" s="930"/>
      <c r="I116" s="876"/>
      <c r="J116" s="827"/>
      <c r="K116" s="782"/>
      <c r="L116" s="787"/>
      <c r="M116" s="86">
        <v>41820</v>
      </c>
      <c r="N116" s="87">
        <v>14</v>
      </c>
      <c r="O116" s="88">
        <f>M116+N116</f>
        <v>41834</v>
      </c>
      <c r="P116" s="87">
        <v>1</v>
      </c>
      <c r="Q116" s="88">
        <f>O116+P116</f>
        <v>41835</v>
      </c>
      <c r="R116" s="87">
        <v>28</v>
      </c>
      <c r="S116" s="88">
        <f>Q116+R116</f>
        <v>41863</v>
      </c>
      <c r="T116" s="87">
        <v>28</v>
      </c>
      <c r="U116" s="88">
        <f>S116+T116</f>
        <v>41891</v>
      </c>
      <c r="V116" s="87">
        <v>14</v>
      </c>
      <c r="W116" s="88">
        <f>U116+V116</f>
        <v>41905</v>
      </c>
      <c r="X116" s="832"/>
      <c r="Y116" s="87">
        <v>7</v>
      </c>
      <c r="Z116" s="371">
        <f>W116+Y116</f>
        <v>41912</v>
      </c>
      <c r="AA116" s="87">
        <v>14</v>
      </c>
      <c r="AB116" s="88">
        <f>Z116+AA116</f>
        <v>41926</v>
      </c>
      <c r="AC116" s="87">
        <f>30.5*12</f>
        <v>366</v>
      </c>
      <c r="AD116" s="87">
        <f>AC116/30.5</f>
        <v>12</v>
      </c>
      <c r="AE116" s="127">
        <f>AB116+AC116</f>
        <v>42292</v>
      </c>
      <c r="AF116" s="89"/>
      <c r="AG116" s="835"/>
      <c r="AH116" s="835"/>
      <c r="AI116" s="89"/>
      <c r="AJ116" s="952"/>
      <c r="AK116" s="814"/>
      <c r="AL116" s="740"/>
      <c r="AM116" s="762"/>
      <c r="AN116" s="89"/>
      <c r="AO116" s="765"/>
      <c r="AP116" s="759"/>
      <c r="AQ116" s="329"/>
    </row>
    <row r="117" spans="2:43" ht="13.5" customHeight="1" x14ac:dyDescent="0.25">
      <c r="B117" s="783"/>
      <c r="C117" s="91" t="s">
        <v>0</v>
      </c>
      <c r="D117" s="775"/>
      <c r="E117" s="775"/>
      <c r="F117" s="773"/>
      <c r="G117" s="773"/>
      <c r="H117" s="930"/>
      <c r="I117" s="877"/>
      <c r="J117" s="827"/>
      <c r="K117" s="783"/>
      <c r="L117" s="788"/>
      <c r="M117" s="159"/>
      <c r="N117" s="93"/>
      <c r="O117" s="159"/>
      <c r="P117" s="93"/>
      <c r="Q117" s="179"/>
      <c r="R117" s="93"/>
      <c r="S117" s="159"/>
      <c r="T117" s="93"/>
      <c r="U117" s="159"/>
      <c r="V117" s="93"/>
      <c r="W117" s="159"/>
      <c r="X117" s="833"/>
      <c r="Y117" s="93"/>
      <c r="Z117" s="159"/>
      <c r="AA117" s="158"/>
      <c r="AB117" s="159"/>
      <c r="AC117" s="137"/>
      <c r="AD117" s="137"/>
      <c r="AE117" s="164"/>
      <c r="AF117" s="155"/>
      <c r="AG117" s="836"/>
      <c r="AH117" s="836"/>
      <c r="AI117" s="155"/>
      <c r="AJ117" s="953"/>
      <c r="AK117" s="814"/>
      <c r="AL117" s="741"/>
      <c r="AM117" s="763"/>
      <c r="AN117" s="155"/>
      <c r="AO117" s="765"/>
      <c r="AP117" s="759"/>
      <c r="AQ117" s="329"/>
    </row>
    <row r="118" spans="2:43" s="48" customFormat="1" ht="12.6" customHeight="1" x14ac:dyDescent="0.25">
      <c r="B118" s="781">
        <v>33</v>
      </c>
      <c r="C118" s="80" t="s">
        <v>1</v>
      </c>
      <c r="D118" s="774" t="s">
        <v>31</v>
      </c>
      <c r="E118" s="774" t="s">
        <v>444</v>
      </c>
      <c r="F118" s="773" t="s">
        <v>28</v>
      </c>
      <c r="G118" s="773" t="s">
        <v>290</v>
      </c>
      <c r="H118" s="930"/>
      <c r="I118" s="865" t="s">
        <v>297</v>
      </c>
      <c r="J118" s="827"/>
      <c r="K118" s="781" t="s">
        <v>106</v>
      </c>
      <c r="L118" s="786" t="s">
        <v>27</v>
      </c>
      <c r="M118" s="81">
        <f>O118-N118</f>
        <v>41428</v>
      </c>
      <c r="N118" s="82">
        <v>14</v>
      </c>
      <c r="O118" s="81">
        <f>Q118-P118</f>
        <v>41442</v>
      </c>
      <c r="P118" s="82">
        <v>1</v>
      </c>
      <c r="Q118" s="81">
        <f>S118-R118</f>
        <v>41443</v>
      </c>
      <c r="R118" s="82">
        <v>28</v>
      </c>
      <c r="S118" s="81">
        <f>U118-T118</f>
        <v>41471</v>
      </c>
      <c r="T118" s="82">
        <v>28</v>
      </c>
      <c r="U118" s="81">
        <f>W118-V118</f>
        <v>41499</v>
      </c>
      <c r="V118" s="82">
        <v>14</v>
      </c>
      <c r="W118" s="81">
        <f>Z118-Y118</f>
        <v>41513</v>
      </c>
      <c r="X118" s="932"/>
      <c r="Y118" s="82">
        <v>3</v>
      </c>
      <c r="Z118" s="126">
        <v>41516</v>
      </c>
      <c r="AA118" s="82">
        <v>14</v>
      </c>
      <c r="AB118" s="126">
        <f>Z118+AA118</f>
        <v>41530</v>
      </c>
      <c r="AC118" s="82">
        <f>30.5*18</f>
        <v>549</v>
      </c>
      <c r="AD118" s="82">
        <f>AC118/30.5</f>
        <v>18</v>
      </c>
      <c r="AE118" s="126">
        <f>AB118+AC118</f>
        <v>42079</v>
      </c>
      <c r="AF118" s="83"/>
      <c r="AG118" s="834"/>
      <c r="AH118" s="834"/>
      <c r="AI118" s="83"/>
      <c r="AJ118" s="83"/>
      <c r="AK118" s="814"/>
      <c r="AL118" s="415"/>
      <c r="AM118" s="761">
        <v>204</v>
      </c>
      <c r="AN118" s="83"/>
      <c r="AO118" s="423"/>
      <c r="AP118" s="759" t="s">
        <v>499</v>
      </c>
      <c r="AQ118" s="329"/>
    </row>
    <row r="119" spans="2:43" s="48" customFormat="1" ht="12.6" customHeight="1" x14ac:dyDescent="0.25">
      <c r="B119" s="782"/>
      <c r="C119" s="85" t="s">
        <v>2</v>
      </c>
      <c r="D119" s="775"/>
      <c r="E119" s="775"/>
      <c r="F119" s="773"/>
      <c r="G119" s="773"/>
      <c r="H119" s="930"/>
      <c r="I119" s="866"/>
      <c r="J119" s="827"/>
      <c r="K119" s="782"/>
      <c r="L119" s="787"/>
      <c r="M119" s="88">
        <v>41820</v>
      </c>
      <c r="N119" s="87">
        <v>14</v>
      </c>
      <c r="O119" s="88">
        <f>M119+N119</f>
        <v>41834</v>
      </c>
      <c r="P119" s="87">
        <v>1</v>
      </c>
      <c r="Q119" s="88">
        <f>O119+P119</f>
        <v>41835</v>
      </c>
      <c r="R119" s="87">
        <v>28</v>
      </c>
      <c r="S119" s="88">
        <f>Q119+R119</f>
        <v>41863</v>
      </c>
      <c r="T119" s="87">
        <v>28</v>
      </c>
      <c r="U119" s="88">
        <f>S119+T119</f>
        <v>41891</v>
      </c>
      <c r="V119" s="87">
        <v>14</v>
      </c>
      <c r="W119" s="88">
        <f>U119+V119</f>
        <v>41905</v>
      </c>
      <c r="X119" s="933"/>
      <c r="Y119" s="87">
        <v>7</v>
      </c>
      <c r="Z119" s="88">
        <f>W119+Y119</f>
        <v>41912</v>
      </c>
      <c r="AA119" s="87">
        <v>14</v>
      </c>
      <c r="AB119" s="88">
        <f>Z119+AA119</f>
        <v>41926</v>
      </c>
      <c r="AC119" s="87">
        <f>30.5*12</f>
        <v>366</v>
      </c>
      <c r="AD119" s="87">
        <f>AC119/30.5</f>
        <v>12</v>
      </c>
      <c r="AE119" s="127">
        <f>AB119+AC119</f>
        <v>42292</v>
      </c>
      <c r="AF119" s="89"/>
      <c r="AG119" s="835"/>
      <c r="AH119" s="835"/>
      <c r="AI119" s="89"/>
      <c r="AJ119" s="89"/>
      <c r="AK119" s="814"/>
      <c r="AL119" s="416"/>
      <c r="AM119" s="762"/>
      <c r="AN119" s="89"/>
      <c r="AO119" s="423"/>
      <c r="AP119" s="759"/>
      <c r="AQ119" s="329"/>
    </row>
    <row r="120" spans="2:43" s="48" customFormat="1" ht="15.75" customHeight="1" x14ac:dyDescent="0.25">
      <c r="B120" s="783"/>
      <c r="C120" s="91" t="s">
        <v>0</v>
      </c>
      <c r="D120" s="775"/>
      <c r="E120" s="775"/>
      <c r="F120" s="773"/>
      <c r="G120" s="773"/>
      <c r="H120" s="930"/>
      <c r="I120" s="866"/>
      <c r="J120" s="806"/>
      <c r="K120" s="783"/>
      <c r="L120" s="788"/>
      <c r="M120" s="179"/>
      <c r="N120" s="93"/>
      <c r="O120" s="179"/>
      <c r="P120" s="93"/>
      <c r="Q120" s="179"/>
      <c r="R120" s="93"/>
      <c r="S120" s="179"/>
      <c r="T120" s="93"/>
      <c r="U120" s="179"/>
      <c r="V120" s="93"/>
      <c r="W120" s="179"/>
      <c r="X120" s="934"/>
      <c r="Y120" s="93"/>
      <c r="Z120" s="179"/>
      <c r="AA120" s="158"/>
      <c r="AB120" s="179"/>
      <c r="AC120" s="137"/>
      <c r="AD120" s="137"/>
      <c r="AE120" s="179"/>
      <c r="AF120" s="421"/>
      <c r="AG120" s="836"/>
      <c r="AH120" s="836"/>
      <c r="AI120" s="421"/>
      <c r="AJ120" s="421"/>
      <c r="AK120" s="815"/>
      <c r="AL120" s="417"/>
      <c r="AM120" s="763"/>
      <c r="AN120" s="421"/>
      <c r="AO120" s="424"/>
      <c r="AP120" s="760"/>
      <c r="AQ120" s="329"/>
    </row>
    <row r="121" spans="2:43" ht="12.6" customHeight="1" x14ac:dyDescent="0.25">
      <c r="B121" s="781">
        <v>34</v>
      </c>
      <c r="C121" s="80" t="s">
        <v>1</v>
      </c>
      <c r="D121" s="774" t="s">
        <v>31</v>
      </c>
      <c r="E121" s="774" t="s">
        <v>445</v>
      </c>
      <c r="F121" s="773" t="s">
        <v>28</v>
      </c>
      <c r="G121" s="773" t="s">
        <v>292</v>
      </c>
      <c r="I121" s="862" t="s">
        <v>402</v>
      </c>
      <c r="J121" s="831"/>
      <c r="K121" s="858" t="s">
        <v>409</v>
      </c>
      <c r="L121" s="786" t="s">
        <v>27</v>
      </c>
      <c r="M121" s="81">
        <v>41059</v>
      </c>
      <c r="N121" s="172">
        <v>14</v>
      </c>
      <c r="O121" s="81">
        <f>M121+N121</f>
        <v>41073</v>
      </c>
      <c r="P121" s="225">
        <v>1</v>
      </c>
      <c r="Q121" s="81">
        <f>O121+P121</f>
        <v>41074</v>
      </c>
      <c r="R121" s="170">
        <v>28</v>
      </c>
      <c r="S121" s="81">
        <f>Q121+R121</f>
        <v>41102</v>
      </c>
      <c r="T121" s="170">
        <v>28</v>
      </c>
      <c r="U121" s="81">
        <f>S121+T121</f>
        <v>41130</v>
      </c>
      <c r="V121" s="172">
        <v>14</v>
      </c>
      <c r="W121" s="81">
        <f>U121+V121</f>
        <v>41144</v>
      </c>
      <c r="X121" s="831"/>
      <c r="Y121" s="225">
        <v>7</v>
      </c>
      <c r="Z121" s="140">
        <v>41516</v>
      </c>
      <c r="AA121" s="170">
        <v>14</v>
      </c>
      <c r="AB121" s="224">
        <f>Z121+AA121</f>
        <v>41530</v>
      </c>
      <c r="AC121" s="170">
        <v>365</v>
      </c>
      <c r="AD121" s="225">
        <v>12</v>
      </c>
      <c r="AE121" s="173">
        <f>AB121+AC121</f>
        <v>41895</v>
      </c>
      <c r="AF121" s="83"/>
      <c r="AG121" s="834"/>
      <c r="AH121" s="834"/>
      <c r="AI121" s="404"/>
      <c r="AJ121" s="846">
        <v>457836.5</v>
      </c>
      <c r="AK121" s="816" t="s">
        <v>462</v>
      </c>
      <c r="AL121" s="739" t="s">
        <v>536</v>
      </c>
      <c r="AM121" s="761">
        <v>700</v>
      </c>
      <c r="AN121" s="83"/>
      <c r="AO121" s="910" t="s">
        <v>502</v>
      </c>
      <c r="AP121" s="759">
        <v>0.01</v>
      </c>
    </row>
    <row r="122" spans="2:43" ht="12.6" customHeight="1" x14ac:dyDescent="0.25">
      <c r="B122" s="782"/>
      <c r="C122" s="85" t="s">
        <v>2</v>
      </c>
      <c r="D122" s="775"/>
      <c r="E122" s="775"/>
      <c r="F122" s="773"/>
      <c r="G122" s="773"/>
      <c r="I122" s="863"/>
      <c r="J122" s="832"/>
      <c r="K122" s="859"/>
      <c r="L122" s="787"/>
      <c r="M122" s="86">
        <v>41805</v>
      </c>
      <c r="N122" s="87">
        <v>14</v>
      </c>
      <c r="O122" s="88">
        <f>M122+N122</f>
        <v>41819</v>
      </c>
      <c r="P122" s="87">
        <v>1</v>
      </c>
      <c r="Q122" s="88">
        <f>O122+P122</f>
        <v>41820</v>
      </c>
      <c r="R122" s="87">
        <v>28</v>
      </c>
      <c r="S122" s="88">
        <f>Q122+R122</f>
        <v>41848</v>
      </c>
      <c r="T122" s="87">
        <v>28</v>
      </c>
      <c r="U122" s="88">
        <f>S122+T122</f>
        <v>41876</v>
      </c>
      <c r="V122" s="87">
        <v>14</v>
      </c>
      <c r="W122" s="88">
        <f>U122+V122</f>
        <v>41890</v>
      </c>
      <c r="X122" s="832"/>
      <c r="Y122" s="87">
        <v>7</v>
      </c>
      <c r="Z122" s="371">
        <f>W122+Y122</f>
        <v>41897</v>
      </c>
      <c r="AA122" s="87">
        <v>14</v>
      </c>
      <c r="AB122" s="88">
        <f>Z122+AA122</f>
        <v>41911</v>
      </c>
      <c r="AC122" s="87">
        <f>30.5*12</f>
        <v>366</v>
      </c>
      <c r="AD122" s="87">
        <f>AC122/30.5</f>
        <v>12</v>
      </c>
      <c r="AE122" s="176"/>
      <c r="AF122" s="89"/>
      <c r="AG122" s="835"/>
      <c r="AH122" s="835"/>
      <c r="AJ122" s="847"/>
      <c r="AK122" s="814"/>
      <c r="AL122" s="740"/>
      <c r="AM122" s="762"/>
      <c r="AN122" s="89"/>
      <c r="AO122" s="911"/>
      <c r="AP122" s="759"/>
      <c r="AQ122" s="324"/>
    </row>
    <row r="123" spans="2:43" ht="16.5" customHeight="1" x14ac:dyDescent="0.25">
      <c r="B123" s="783"/>
      <c r="C123" s="91" t="s">
        <v>0</v>
      </c>
      <c r="D123" s="775"/>
      <c r="E123" s="775"/>
      <c r="F123" s="773"/>
      <c r="G123" s="773"/>
      <c r="I123" s="864"/>
      <c r="J123" s="833"/>
      <c r="K123" s="860"/>
      <c r="L123" s="788"/>
      <c r="M123" s="159"/>
      <c r="N123" s="169"/>
      <c r="O123" s="159"/>
      <c r="P123" s="226"/>
      <c r="Q123" s="159"/>
      <c r="R123" s="167"/>
      <c r="S123" s="159"/>
      <c r="T123" s="216"/>
      <c r="U123" s="159"/>
      <c r="V123" s="169"/>
      <c r="W123" s="159"/>
      <c r="X123" s="833"/>
      <c r="Y123" s="226"/>
      <c r="Z123" s="159"/>
      <c r="AA123" s="167"/>
      <c r="AB123" s="159"/>
      <c r="AC123" s="167"/>
      <c r="AD123" s="226"/>
      <c r="AE123" s="159"/>
      <c r="AF123" s="155"/>
      <c r="AG123" s="836"/>
      <c r="AH123" s="836"/>
      <c r="AJ123" s="848"/>
      <c r="AK123" s="814"/>
      <c r="AL123" s="741"/>
      <c r="AM123" s="763"/>
      <c r="AN123" s="155"/>
      <c r="AO123" s="912"/>
      <c r="AP123" s="760"/>
    </row>
    <row r="124" spans="2:43" ht="12.6" customHeight="1" x14ac:dyDescent="0.25">
      <c r="B124" s="781">
        <v>35</v>
      </c>
      <c r="C124" s="80" t="s">
        <v>1</v>
      </c>
      <c r="D124" s="774" t="s">
        <v>31</v>
      </c>
      <c r="E124" s="774" t="s">
        <v>446</v>
      </c>
      <c r="F124" s="773" t="s">
        <v>28</v>
      </c>
      <c r="G124" s="773" t="s">
        <v>294</v>
      </c>
      <c r="I124" s="862" t="s">
        <v>407</v>
      </c>
      <c r="J124" s="831"/>
      <c r="K124" s="861" t="s">
        <v>403</v>
      </c>
      <c r="L124" s="786" t="s">
        <v>27</v>
      </c>
      <c r="M124" s="177">
        <v>41059</v>
      </c>
      <c r="N124" s="178">
        <v>14</v>
      </c>
      <c r="O124" s="177">
        <f>M124+N124</f>
        <v>41073</v>
      </c>
      <c r="P124" s="170">
        <v>1</v>
      </c>
      <c r="Q124" s="177">
        <f>O124+P124</f>
        <v>41074</v>
      </c>
      <c r="R124" s="170">
        <v>28</v>
      </c>
      <c r="S124" s="177">
        <f>Q124+R124</f>
        <v>41102</v>
      </c>
      <c r="T124" s="170">
        <v>28</v>
      </c>
      <c r="U124" s="177">
        <f>S124+T124</f>
        <v>41130</v>
      </c>
      <c r="V124" s="178">
        <v>14</v>
      </c>
      <c r="W124" s="177">
        <f>U124+V124</f>
        <v>41144</v>
      </c>
      <c r="X124" s="831"/>
      <c r="Y124" s="225">
        <v>7</v>
      </c>
      <c r="Z124" s="140">
        <v>41516</v>
      </c>
      <c r="AA124" s="170">
        <v>14</v>
      </c>
      <c r="AB124" s="171">
        <f>Z124+AA124</f>
        <v>41530</v>
      </c>
      <c r="AC124" s="170">
        <v>365</v>
      </c>
      <c r="AD124" s="225">
        <v>12</v>
      </c>
      <c r="AE124" s="173">
        <f>AB124+AC124</f>
        <v>41895</v>
      </c>
      <c r="AF124" s="83"/>
      <c r="AG124" s="834"/>
      <c r="AH124" s="834"/>
      <c r="AJ124" s="750">
        <v>644958.30000000005</v>
      </c>
      <c r="AK124" s="814"/>
      <c r="AL124" s="739" t="s">
        <v>537</v>
      </c>
      <c r="AM124" s="761">
        <v>700</v>
      </c>
      <c r="AN124" s="83"/>
      <c r="AO124" s="910" t="s">
        <v>502</v>
      </c>
      <c r="AP124" s="759">
        <v>0.05</v>
      </c>
    </row>
    <row r="125" spans="2:43" ht="12.6" customHeight="1" x14ac:dyDescent="0.25">
      <c r="B125" s="782"/>
      <c r="C125" s="85" t="s">
        <v>2</v>
      </c>
      <c r="D125" s="775"/>
      <c r="E125" s="775"/>
      <c r="F125" s="773"/>
      <c r="G125" s="773"/>
      <c r="I125" s="863"/>
      <c r="J125" s="832"/>
      <c r="K125" s="827"/>
      <c r="L125" s="787"/>
      <c r="M125" s="86">
        <v>41820</v>
      </c>
      <c r="N125" s="87">
        <v>14</v>
      </c>
      <c r="O125" s="88">
        <f>M125+N125</f>
        <v>41834</v>
      </c>
      <c r="P125" s="87">
        <v>1</v>
      </c>
      <c r="Q125" s="88">
        <f>O125+P125</f>
        <v>41835</v>
      </c>
      <c r="R125" s="87">
        <v>28</v>
      </c>
      <c r="S125" s="88">
        <f>Q125+R125</f>
        <v>41863</v>
      </c>
      <c r="T125" s="87">
        <v>28</v>
      </c>
      <c r="U125" s="88">
        <f>S125+T125</f>
        <v>41891</v>
      </c>
      <c r="V125" s="87">
        <v>14</v>
      </c>
      <c r="W125" s="88">
        <f>U125+V125</f>
        <v>41905</v>
      </c>
      <c r="X125" s="832"/>
      <c r="Y125" s="87">
        <v>7</v>
      </c>
      <c r="Z125" s="371">
        <f>W125+Y125</f>
        <v>41912</v>
      </c>
      <c r="AA125" s="87">
        <v>14</v>
      </c>
      <c r="AB125" s="88">
        <f>Z125+AA125</f>
        <v>41926</v>
      </c>
      <c r="AC125" s="87">
        <f>30.5*12</f>
        <v>366</v>
      </c>
      <c r="AD125" s="87">
        <f>AC125/30.5</f>
        <v>12</v>
      </c>
      <c r="AE125" s="174"/>
      <c r="AF125" s="89"/>
      <c r="AG125" s="835"/>
      <c r="AH125" s="835"/>
      <c r="AI125" s="404"/>
      <c r="AJ125" s="751"/>
      <c r="AK125" s="814"/>
      <c r="AL125" s="740"/>
      <c r="AM125" s="762"/>
      <c r="AN125" s="89"/>
      <c r="AO125" s="911"/>
      <c r="AP125" s="759"/>
    </row>
    <row r="126" spans="2:43" ht="16.5" customHeight="1" x14ac:dyDescent="0.25">
      <c r="B126" s="783"/>
      <c r="C126" s="91" t="s">
        <v>0</v>
      </c>
      <c r="D126" s="775"/>
      <c r="E126" s="775"/>
      <c r="F126" s="773"/>
      <c r="G126" s="773"/>
      <c r="I126" s="864"/>
      <c r="J126" s="833"/>
      <c r="K126" s="806"/>
      <c r="L126" s="788"/>
      <c r="M126" s="159"/>
      <c r="N126" s="169"/>
      <c r="O126" s="159"/>
      <c r="P126" s="226"/>
      <c r="Q126" s="159"/>
      <c r="R126" s="167"/>
      <c r="S126" s="159"/>
      <c r="T126" s="216"/>
      <c r="U126" s="159"/>
      <c r="V126" s="169"/>
      <c r="W126" s="159"/>
      <c r="X126" s="833"/>
      <c r="Y126" s="226"/>
      <c r="Z126" s="92"/>
      <c r="AA126" s="167"/>
      <c r="AB126" s="159"/>
      <c r="AC126" s="167"/>
      <c r="AD126" s="226"/>
      <c r="AE126" s="159"/>
      <c r="AF126" s="155"/>
      <c r="AG126" s="836"/>
      <c r="AH126" s="836"/>
      <c r="AJ126" s="752"/>
      <c r="AK126" s="814"/>
      <c r="AL126" s="741"/>
      <c r="AM126" s="763"/>
      <c r="AN126" s="155"/>
      <c r="AO126" s="912"/>
      <c r="AP126" s="760"/>
      <c r="AQ126" s="324"/>
    </row>
    <row r="127" spans="2:43" ht="12.6" customHeight="1" x14ac:dyDescent="0.25">
      <c r="B127" s="781">
        <v>36</v>
      </c>
      <c r="C127" s="80" t="s">
        <v>1</v>
      </c>
      <c r="D127" s="774" t="s">
        <v>31</v>
      </c>
      <c r="E127" s="774" t="s">
        <v>447</v>
      </c>
      <c r="F127" s="773" t="s">
        <v>28</v>
      </c>
      <c r="G127" s="773" t="s">
        <v>296</v>
      </c>
      <c r="I127" s="862" t="s">
        <v>401</v>
      </c>
      <c r="J127" s="831"/>
      <c r="K127" s="861" t="s">
        <v>411</v>
      </c>
      <c r="L127" s="786" t="s">
        <v>27</v>
      </c>
      <c r="M127" s="177">
        <v>41059</v>
      </c>
      <c r="N127" s="178">
        <v>14</v>
      </c>
      <c r="O127" s="177">
        <f>M127+N127</f>
        <v>41073</v>
      </c>
      <c r="P127" s="170">
        <v>1</v>
      </c>
      <c r="Q127" s="177">
        <f>O127+P127</f>
        <v>41074</v>
      </c>
      <c r="R127" s="170">
        <v>28</v>
      </c>
      <c r="S127" s="177">
        <f>Q127+R127</f>
        <v>41102</v>
      </c>
      <c r="T127" s="170">
        <v>28</v>
      </c>
      <c r="U127" s="177">
        <f>S127+T127</f>
        <v>41130</v>
      </c>
      <c r="V127" s="178">
        <v>14</v>
      </c>
      <c r="W127" s="177">
        <f>U127+V127</f>
        <v>41144</v>
      </c>
      <c r="X127" s="831"/>
      <c r="Y127" s="225">
        <v>7</v>
      </c>
      <c r="Z127" s="140">
        <v>41516</v>
      </c>
      <c r="AA127" s="170">
        <v>14</v>
      </c>
      <c r="AB127" s="171">
        <f>Z127+AA127</f>
        <v>41530</v>
      </c>
      <c r="AC127" s="170">
        <v>365</v>
      </c>
      <c r="AD127" s="225">
        <v>12</v>
      </c>
      <c r="AE127" s="173">
        <f>AB127+AC127</f>
        <v>41895</v>
      </c>
      <c r="AF127" s="83"/>
      <c r="AG127" s="834"/>
      <c r="AH127" s="834"/>
      <c r="AI127" s="83"/>
      <c r="AJ127" s="750">
        <v>597068.19999999995</v>
      </c>
      <c r="AK127" s="814"/>
      <c r="AL127" s="739" t="s">
        <v>539</v>
      </c>
      <c r="AM127" s="761">
        <v>900</v>
      </c>
      <c r="AN127" s="83"/>
      <c r="AO127" s="910" t="s">
        <v>502</v>
      </c>
      <c r="AP127" s="759">
        <v>0</v>
      </c>
    </row>
    <row r="128" spans="2:43" ht="12.6" customHeight="1" x14ac:dyDescent="0.25">
      <c r="B128" s="782"/>
      <c r="C128" s="85" t="s">
        <v>2</v>
      </c>
      <c r="D128" s="775"/>
      <c r="E128" s="775"/>
      <c r="F128" s="773"/>
      <c r="G128" s="773"/>
      <c r="I128" s="863"/>
      <c r="J128" s="832"/>
      <c r="K128" s="827"/>
      <c r="L128" s="787"/>
      <c r="M128" s="86">
        <v>41820</v>
      </c>
      <c r="N128" s="87">
        <v>14</v>
      </c>
      <c r="O128" s="88">
        <f>M128+N128</f>
        <v>41834</v>
      </c>
      <c r="P128" s="87">
        <v>1</v>
      </c>
      <c r="Q128" s="88">
        <f>O128+P128</f>
        <v>41835</v>
      </c>
      <c r="R128" s="87">
        <v>28</v>
      </c>
      <c r="S128" s="88">
        <f>Q128+R128</f>
        <v>41863</v>
      </c>
      <c r="T128" s="87">
        <v>28</v>
      </c>
      <c r="U128" s="88">
        <f>S128+T128</f>
        <v>41891</v>
      </c>
      <c r="V128" s="87">
        <v>14</v>
      </c>
      <c r="W128" s="88">
        <f>U128+V128</f>
        <v>41905</v>
      </c>
      <c r="X128" s="832"/>
      <c r="Y128" s="87">
        <v>7</v>
      </c>
      <c r="Z128" s="371">
        <f>W128+Y128</f>
        <v>41912</v>
      </c>
      <c r="AA128" s="87">
        <v>14</v>
      </c>
      <c r="AB128" s="88">
        <f>Z128+AA128</f>
        <v>41926</v>
      </c>
      <c r="AC128" s="87">
        <f>30.5*12</f>
        <v>366</v>
      </c>
      <c r="AD128" s="87">
        <f>AC128/30.5</f>
        <v>12</v>
      </c>
      <c r="AE128" s="174"/>
      <c r="AF128" s="89"/>
      <c r="AG128" s="835"/>
      <c r="AH128" s="835"/>
      <c r="AI128" s="404"/>
      <c r="AJ128" s="751"/>
      <c r="AK128" s="814"/>
      <c r="AL128" s="740"/>
      <c r="AM128" s="762"/>
      <c r="AN128" s="89"/>
      <c r="AO128" s="911"/>
      <c r="AP128" s="759"/>
    </row>
    <row r="129" spans="2:43" ht="15.75" customHeight="1" x14ac:dyDescent="0.25">
      <c r="B129" s="783"/>
      <c r="C129" s="91" t="s">
        <v>0</v>
      </c>
      <c r="D129" s="775"/>
      <c r="E129" s="775"/>
      <c r="F129" s="773"/>
      <c r="G129" s="773"/>
      <c r="I129" s="864"/>
      <c r="J129" s="833"/>
      <c r="K129" s="806"/>
      <c r="L129" s="788"/>
      <c r="M129" s="159"/>
      <c r="N129" s="169"/>
      <c r="O129" s="159"/>
      <c r="P129" s="226"/>
      <c r="Q129" s="159"/>
      <c r="R129" s="167"/>
      <c r="S129" s="159"/>
      <c r="T129" s="216"/>
      <c r="U129" s="159"/>
      <c r="V129" s="169"/>
      <c r="W129" s="159"/>
      <c r="X129" s="833"/>
      <c r="Y129" s="226"/>
      <c r="Z129" s="159"/>
      <c r="AA129" s="167"/>
      <c r="AB129" s="159"/>
      <c r="AC129" s="167"/>
      <c r="AD129" s="226"/>
      <c r="AE129" s="168"/>
      <c r="AF129" s="155"/>
      <c r="AG129" s="836"/>
      <c r="AH129" s="836"/>
      <c r="AI129" s="155"/>
      <c r="AJ129" s="752"/>
      <c r="AK129" s="814"/>
      <c r="AL129" s="741"/>
      <c r="AM129" s="763"/>
      <c r="AN129" s="155"/>
      <c r="AO129" s="912"/>
      <c r="AP129" s="760"/>
      <c r="AQ129" s="324"/>
    </row>
    <row r="130" spans="2:43" ht="12.6" customHeight="1" x14ac:dyDescent="0.25">
      <c r="B130" s="781">
        <v>37</v>
      </c>
      <c r="C130" s="80" t="s">
        <v>1</v>
      </c>
      <c r="D130" s="774" t="s">
        <v>31</v>
      </c>
      <c r="E130" s="774" t="s">
        <v>448</v>
      </c>
      <c r="F130" s="773" t="s">
        <v>28</v>
      </c>
      <c r="G130" s="773" t="s">
        <v>424</v>
      </c>
      <c r="I130" s="862" t="s">
        <v>408</v>
      </c>
      <c r="J130" s="831"/>
      <c r="K130" s="858" t="s">
        <v>404</v>
      </c>
      <c r="L130" s="786" t="s">
        <v>27</v>
      </c>
      <c r="M130" s="177">
        <v>41059</v>
      </c>
      <c r="N130" s="178">
        <v>14</v>
      </c>
      <c r="O130" s="177">
        <f>M130+N130</f>
        <v>41073</v>
      </c>
      <c r="P130" s="170">
        <v>1</v>
      </c>
      <c r="Q130" s="177">
        <f>O130+P130</f>
        <v>41074</v>
      </c>
      <c r="R130" s="170">
        <v>28</v>
      </c>
      <c r="S130" s="177">
        <f>Q130+R130</f>
        <v>41102</v>
      </c>
      <c r="T130" s="170">
        <v>28</v>
      </c>
      <c r="U130" s="177">
        <f>S130+T130</f>
        <v>41130</v>
      </c>
      <c r="V130" s="178">
        <v>14</v>
      </c>
      <c r="W130" s="177">
        <f>U130+V130</f>
        <v>41144</v>
      </c>
      <c r="X130" s="831"/>
      <c r="Y130" s="225">
        <v>7</v>
      </c>
      <c r="Z130" s="140">
        <v>41516</v>
      </c>
      <c r="AA130" s="170">
        <v>14</v>
      </c>
      <c r="AB130" s="171">
        <f>Z130+AA130</f>
        <v>41530</v>
      </c>
      <c r="AC130" s="170">
        <v>365</v>
      </c>
      <c r="AD130" s="225">
        <v>12</v>
      </c>
      <c r="AE130" s="173">
        <f>AB130+AC130</f>
        <v>41895</v>
      </c>
      <c r="AF130" s="83"/>
      <c r="AG130" s="834"/>
      <c r="AH130" s="834"/>
      <c r="AI130" s="83"/>
      <c r="AJ130" s="742">
        <v>429937.75</v>
      </c>
      <c r="AK130" s="814"/>
      <c r="AL130" s="739" t="s">
        <v>538</v>
      </c>
      <c r="AM130" s="761">
        <v>500</v>
      </c>
      <c r="AN130" s="83"/>
      <c r="AO130" s="910" t="s">
        <v>502</v>
      </c>
      <c r="AP130" s="759">
        <v>0</v>
      </c>
    </row>
    <row r="131" spans="2:43" ht="12.6" customHeight="1" x14ac:dyDescent="0.25">
      <c r="B131" s="782"/>
      <c r="C131" s="85" t="s">
        <v>2</v>
      </c>
      <c r="D131" s="775"/>
      <c r="E131" s="775"/>
      <c r="F131" s="773"/>
      <c r="G131" s="773"/>
      <c r="I131" s="863"/>
      <c r="J131" s="832"/>
      <c r="K131" s="859"/>
      <c r="L131" s="787"/>
      <c r="M131" s="86">
        <v>41805</v>
      </c>
      <c r="N131" s="87">
        <v>14</v>
      </c>
      <c r="O131" s="88">
        <f>M131+N131</f>
        <v>41819</v>
      </c>
      <c r="P131" s="87">
        <v>1</v>
      </c>
      <c r="Q131" s="88">
        <f>O131+P131</f>
        <v>41820</v>
      </c>
      <c r="R131" s="87">
        <v>28</v>
      </c>
      <c r="S131" s="88">
        <f>Q131+R131</f>
        <v>41848</v>
      </c>
      <c r="T131" s="87">
        <v>28</v>
      </c>
      <c r="U131" s="88">
        <f>S131+T131</f>
        <v>41876</v>
      </c>
      <c r="V131" s="87">
        <v>14</v>
      </c>
      <c r="W131" s="88">
        <f>U131+V131</f>
        <v>41890</v>
      </c>
      <c r="X131" s="832"/>
      <c r="Y131" s="87">
        <v>7</v>
      </c>
      <c r="Z131" s="371">
        <f>W131+Y131</f>
        <v>41897</v>
      </c>
      <c r="AA131" s="87">
        <v>14</v>
      </c>
      <c r="AB131" s="88">
        <f>Z131+AA131</f>
        <v>41911</v>
      </c>
      <c r="AC131" s="87">
        <f>30.5*12</f>
        <v>366</v>
      </c>
      <c r="AD131" s="87">
        <f>AC131/30.5</f>
        <v>12</v>
      </c>
      <c r="AE131" s="174"/>
      <c r="AF131" s="89"/>
      <c r="AG131" s="835"/>
      <c r="AH131" s="835"/>
      <c r="AI131" s="404"/>
      <c r="AJ131" s="743"/>
      <c r="AK131" s="814"/>
      <c r="AL131" s="740"/>
      <c r="AM131" s="762"/>
      <c r="AN131" s="89"/>
      <c r="AO131" s="911"/>
      <c r="AP131" s="759"/>
    </row>
    <row r="132" spans="2:43" ht="20.25" customHeight="1" x14ac:dyDescent="0.25">
      <c r="B132" s="783"/>
      <c r="C132" s="91" t="s">
        <v>0</v>
      </c>
      <c r="D132" s="775"/>
      <c r="E132" s="775"/>
      <c r="F132" s="773"/>
      <c r="G132" s="773"/>
      <c r="I132" s="864"/>
      <c r="J132" s="833"/>
      <c r="K132" s="860"/>
      <c r="L132" s="788"/>
      <c r="M132" s="159"/>
      <c r="N132" s="169"/>
      <c r="O132" s="159"/>
      <c r="P132" s="226"/>
      <c r="Q132" s="159"/>
      <c r="R132" s="167"/>
      <c r="S132" s="159"/>
      <c r="T132" s="216"/>
      <c r="U132" s="159"/>
      <c r="V132" s="169"/>
      <c r="W132" s="159"/>
      <c r="X132" s="833"/>
      <c r="Y132" s="226"/>
      <c r="Z132" s="92"/>
      <c r="AA132" s="175"/>
      <c r="AB132" s="92"/>
      <c r="AC132" s="175"/>
      <c r="AD132" s="227"/>
      <c r="AE132" s="92"/>
      <c r="AF132" s="94"/>
      <c r="AG132" s="835"/>
      <c r="AH132" s="835"/>
      <c r="AI132" s="94"/>
      <c r="AJ132" s="744"/>
      <c r="AK132" s="815"/>
      <c r="AL132" s="741"/>
      <c r="AM132" s="763"/>
      <c r="AN132" s="94"/>
      <c r="AO132" s="912"/>
      <c r="AP132" s="760"/>
      <c r="AQ132" s="324"/>
    </row>
    <row r="133" spans="2:43" s="48" customFormat="1" ht="12.6" customHeight="1" x14ac:dyDescent="0.25">
      <c r="B133" s="879">
        <v>38</v>
      </c>
      <c r="C133" s="345" t="s">
        <v>1</v>
      </c>
      <c r="D133" s="870" t="s">
        <v>31</v>
      </c>
      <c r="E133" s="870" t="s">
        <v>449</v>
      </c>
      <c r="F133" s="878" t="s">
        <v>28</v>
      </c>
      <c r="G133" s="878" t="s">
        <v>425</v>
      </c>
      <c r="H133" s="353"/>
      <c r="I133" s="916" t="s">
        <v>415</v>
      </c>
      <c r="J133" s="849"/>
      <c r="K133" s="879" t="s">
        <v>416</v>
      </c>
      <c r="L133" s="855" t="s">
        <v>27</v>
      </c>
      <c r="M133" s="372">
        <v>41059</v>
      </c>
      <c r="N133" s="373">
        <v>14</v>
      </c>
      <c r="O133" s="372">
        <f>M133+N133</f>
        <v>41073</v>
      </c>
      <c r="P133" s="374">
        <v>1</v>
      </c>
      <c r="Q133" s="372">
        <f>O133+P133</f>
        <v>41074</v>
      </c>
      <c r="R133" s="374">
        <v>28</v>
      </c>
      <c r="S133" s="372">
        <f>Q133+R133</f>
        <v>41102</v>
      </c>
      <c r="T133" s="374">
        <v>28</v>
      </c>
      <c r="U133" s="372">
        <f>S133+T133</f>
        <v>41130</v>
      </c>
      <c r="V133" s="373">
        <v>14</v>
      </c>
      <c r="W133" s="372">
        <f>U133+V133</f>
        <v>41144</v>
      </c>
      <c r="X133" s="849"/>
      <c r="Y133" s="375">
        <v>7</v>
      </c>
      <c r="Z133" s="348">
        <v>41516</v>
      </c>
      <c r="AA133" s="374">
        <v>14</v>
      </c>
      <c r="AB133" s="376">
        <f>Z133+AA133</f>
        <v>41530</v>
      </c>
      <c r="AC133" s="374">
        <v>365</v>
      </c>
      <c r="AD133" s="375">
        <v>12</v>
      </c>
      <c r="AE133" s="377">
        <f>AB133+AC133</f>
        <v>41895</v>
      </c>
      <c r="AF133" s="418"/>
      <c r="AG133" s="867"/>
      <c r="AH133" s="867"/>
      <c r="AI133" s="418"/>
      <c r="AJ133" s="418"/>
      <c r="AK133" s="378"/>
      <c r="AL133" s="378"/>
      <c r="AM133" s="418"/>
      <c r="AN133" s="418"/>
      <c r="AO133" s="913" t="s">
        <v>421</v>
      </c>
      <c r="AP133" s="954" t="s">
        <v>499</v>
      </c>
    </row>
    <row r="134" spans="2:43" s="48" customFormat="1" ht="12.6" customHeight="1" x14ac:dyDescent="0.25">
      <c r="B134" s="880"/>
      <c r="C134" s="354" t="s">
        <v>2</v>
      </c>
      <c r="D134" s="871"/>
      <c r="E134" s="871"/>
      <c r="F134" s="878"/>
      <c r="G134" s="878"/>
      <c r="H134" s="353"/>
      <c r="I134" s="917"/>
      <c r="J134" s="850"/>
      <c r="K134" s="880"/>
      <c r="L134" s="856"/>
      <c r="M134" s="96">
        <v>41912</v>
      </c>
      <c r="N134" s="349">
        <v>14</v>
      </c>
      <c r="O134" s="96">
        <f>M134+N134</f>
        <v>41926</v>
      </c>
      <c r="P134" s="349">
        <v>1</v>
      </c>
      <c r="Q134" s="96">
        <f>O134+P134</f>
        <v>41927</v>
      </c>
      <c r="R134" s="349">
        <v>28</v>
      </c>
      <c r="S134" s="96">
        <f>Q134+R134</f>
        <v>41955</v>
      </c>
      <c r="T134" s="349">
        <v>28</v>
      </c>
      <c r="U134" s="96">
        <f>S134+T134</f>
        <v>41983</v>
      </c>
      <c r="V134" s="349">
        <v>14</v>
      </c>
      <c r="W134" s="96">
        <f>U134+V134</f>
        <v>41997</v>
      </c>
      <c r="X134" s="850"/>
      <c r="Y134" s="349">
        <v>7</v>
      </c>
      <c r="Z134" s="96">
        <f>W134+Y134</f>
        <v>42004</v>
      </c>
      <c r="AA134" s="349">
        <v>14</v>
      </c>
      <c r="AB134" s="96">
        <f>Z134+AA134</f>
        <v>42018</v>
      </c>
      <c r="AC134" s="349">
        <f>30.5*12</f>
        <v>366</v>
      </c>
      <c r="AD134" s="349">
        <f>AC134/30.5</f>
        <v>12</v>
      </c>
      <c r="AE134" s="379"/>
      <c r="AF134" s="419"/>
      <c r="AG134" s="868"/>
      <c r="AH134" s="868"/>
      <c r="AI134" s="422"/>
      <c r="AJ134" s="419"/>
      <c r="AK134" s="380"/>
      <c r="AL134" s="380"/>
      <c r="AM134" s="419"/>
      <c r="AN134" s="419"/>
      <c r="AO134" s="914"/>
      <c r="AP134" s="954"/>
    </row>
    <row r="135" spans="2:43" s="48" customFormat="1" ht="18" customHeight="1" x14ac:dyDescent="0.25">
      <c r="B135" s="881"/>
      <c r="C135" s="356" t="s">
        <v>0</v>
      </c>
      <c r="D135" s="871"/>
      <c r="E135" s="871"/>
      <c r="F135" s="878"/>
      <c r="G135" s="878"/>
      <c r="H135" s="353"/>
      <c r="I135" s="918"/>
      <c r="J135" s="851"/>
      <c r="K135" s="881"/>
      <c r="L135" s="857"/>
      <c r="M135" s="152"/>
      <c r="N135" s="381"/>
      <c r="O135" s="382"/>
      <c r="P135" s="383"/>
      <c r="Q135" s="152"/>
      <c r="R135" s="384"/>
      <c r="S135" s="152"/>
      <c r="T135" s="382"/>
      <c r="U135" s="152"/>
      <c r="V135" s="381"/>
      <c r="W135" s="152"/>
      <c r="X135" s="851"/>
      <c r="Y135" s="383"/>
      <c r="Z135" s="152"/>
      <c r="AA135" s="384"/>
      <c r="AB135" s="385"/>
      <c r="AC135" s="384"/>
      <c r="AD135" s="383"/>
      <c r="AE135" s="385"/>
      <c r="AF135" s="420"/>
      <c r="AG135" s="869"/>
      <c r="AH135" s="869"/>
      <c r="AI135" s="420"/>
      <c r="AJ135" s="420"/>
      <c r="AK135" s="386"/>
      <c r="AL135" s="386"/>
      <c r="AM135" s="420"/>
      <c r="AN135" s="420"/>
      <c r="AO135" s="915"/>
      <c r="AP135" s="955"/>
      <c r="AQ135" s="324"/>
    </row>
    <row r="136" spans="2:43" ht="12.6" customHeight="1" x14ac:dyDescent="0.25">
      <c r="B136" s="781">
        <v>39</v>
      </c>
      <c r="C136" s="80" t="s">
        <v>1</v>
      </c>
      <c r="D136" s="774" t="s">
        <v>31</v>
      </c>
      <c r="E136" s="774" t="s">
        <v>450</v>
      </c>
      <c r="F136" s="773" t="s">
        <v>28</v>
      </c>
      <c r="G136" s="773" t="s">
        <v>426</v>
      </c>
      <c r="I136" s="862" t="s">
        <v>405</v>
      </c>
      <c r="J136" s="831"/>
      <c r="K136" s="861" t="s">
        <v>406</v>
      </c>
      <c r="L136" s="861" t="s">
        <v>27</v>
      </c>
      <c r="M136" s="177">
        <v>41059</v>
      </c>
      <c r="N136" s="178">
        <v>14</v>
      </c>
      <c r="O136" s="177">
        <f>M136+N136</f>
        <v>41073</v>
      </c>
      <c r="P136" s="170">
        <v>1</v>
      </c>
      <c r="Q136" s="177">
        <f>O136+P136</f>
        <v>41074</v>
      </c>
      <c r="R136" s="170">
        <v>28</v>
      </c>
      <c r="S136" s="177">
        <f>Q136+R136</f>
        <v>41102</v>
      </c>
      <c r="T136" s="170">
        <v>28</v>
      </c>
      <c r="U136" s="177">
        <f>S136+T136</f>
        <v>41130</v>
      </c>
      <c r="V136" s="178">
        <v>14</v>
      </c>
      <c r="W136" s="177">
        <f>U136+V136</f>
        <v>41144</v>
      </c>
      <c r="X136" s="831"/>
      <c r="Y136" s="225">
        <v>7</v>
      </c>
      <c r="Z136" s="140">
        <v>41516</v>
      </c>
      <c r="AA136" s="170">
        <v>14</v>
      </c>
      <c r="AB136" s="171">
        <f>Z136+AA136</f>
        <v>41530</v>
      </c>
      <c r="AC136" s="170">
        <v>365</v>
      </c>
      <c r="AD136" s="225">
        <v>12</v>
      </c>
      <c r="AE136" s="173">
        <f>AB136+AC136</f>
        <v>41895</v>
      </c>
      <c r="AF136" s="83"/>
      <c r="AG136" s="834"/>
      <c r="AH136" s="834"/>
      <c r="AI136" s="83"/>
      <c r="AJ136" s="750">
        <v>597068.19999999995</v>
      </c>
      <c r="AK136" s="816" t="s">
        <v>462</v>
      </c>
      <c r="AL136" s="739" t="s">
        <v>539</v>
      </c>
      <c r="AM136" s="761">
        <v>800</v>
      </c>
      <c r="AN136" s="83"/>
      <c r="AO136" s="910" t="s">
        <v>502</v>
      </c>
      <c r="AP136" s="766">
        <v>0</v>
      </c>
    </row>
    <row r="137" spans="2:43" ht="12.6" customHeight="1" x14ac:dyDescent="0.25">
      <c r="B137" s="782"/>
      <c r="C137" s="85" t="s">
        <v>2</v>
      </c>
      <c r="D137" s="775"/>
      <c r="E137" s="775"/>
      <c r="F137" s="773"/>
      <c r="G137" s="773"/>
      <c r="I137" s="863"/>
      <c r="J137" s="832"/>
      <c r="K137" s="827"/>
      <c r="L137" s="827"/>
      <c r="M137" s="86">
        <v>41850</v>
      </c>
      <c r="N137" s="87">
        <v>14</v>
      </c>
      <c r="O137" s="88">
        <f>M137+N137</f>
        <v>41864</v>
      </c>
      <c r="P137" s="87">
        <v>1</v>
      </c>
      <c r="Q137" s="88">
        <f>O137+P137</f>
        <v>41865</v>
      </c>
      <c r="R137" s="87">
        <v>28</v>
      </c>
      <c r="S137" s="88">
        <f>Q137+R137</f>
        <v>41893</v>
      </c>
      <c r="T137" s="87">
        <v>28</v>
      </c>
      <c r="U137" s="88">
        <f>S137+T137</f>
        <v>41921</v>
      </c>
      <c r="V137" s="87">
        <v>14</v>
      </c>
      <c r="W137" s="88">
        <f>U137+V137</f>
        <v>41935</v>
      </c>
      <c r="X137" s="832"/>
      <c r="Y137" s="87">
        <v>7</v>
      </c>
      <c r="Z137" s="371">
        <f>W137+Y137</f>
        <v>41942</v>
      </c>
      <c r="AA137" s="87">
        <v>14</v>
      </c>
      <c r="AB137" s="88">
        <f>Z137+AA137</f>
        <v>41956</v>
      </c>
      <c r="AC137" s="87">
        <f>30.5*12</f>
        <v>366</v>
      </c>
      <c r="AD137" s="87">
        <f>AC137/30.5</f>
        <v>12</v>
      </c>
      <c r="AE137" s="174"/>
      <c r="AF137" s="89"/>
      <c r="AG137" s="835"/>
      <c r="AH137" s="835"/>
      <c r="AI137" s="404"/>
      <c r="AJ137" s="751"/>
      <c r="AK137" s="814"/>
      <c r="AL137" s="740"/>
      <c r="AM137" s="762"/>
      <c r="AN137" s="89"/>
      <c r="AO137" s="911"/>
      <c r="AP137" s="759"/>
    </row>
    <row r="138" spans="2:43" ht="17.25" customHeight="1" x14ac:dyDescent="0.25">
      <c r="B138" s="783"/>
      <c r="C138" s="91" t="s">
        <v>0</v>
      </c>
      <c r="D138" s="775"/>
      <c r="E138" s="775"/>
      <c r="F138" s="773"/>
      <c r="G138" s="773"/>
      <c r="H138" s="218"/>
      <c r="I138" s="864"/>
      <c r="J138" s="833"/>
      <c r="K138" s="806"/>
      <c r="L138" s="806"/>
      <c r="M138" s="159"/>
      <c r="N138" s="169"/>
      <c r="O138" s="159"/>
      <c r="P138" s="226"/>
      <c r="Q138" s="159"/>
      <c r="R138" s="167"/>
      <c r="S138" s="159"/>
      <c r="T138" s="216"/>
      <c r="U138" s="159"/>
      <c r="V138" s="169"/>
      <c r="W138" s="159"/>
      <c r="X138" s="833"/>
      <c r="Y138" s="226"/>
      <c r="Z138" s="159"/>
      <c r="AA138" s="167"/>
      <c r="AB138" s="159"/>
      <c r="AC138" s="167"/>
      <c r="AD138" s="226"/>
      <c r="AE138" s="159"/>
      <c r="AF138" s="155"/>
      <c r="AG138" s="836"/>
      <c r="AH138" s="836"/>
      <c r="AI138" s="155"/>
      <c r="AJ138" s="752"/>
      <c r="AK138" s="815"/>
      <c r="AL138" s="741"/>
      <c r="AM138" s="763"/>
      <c r="AN138" s="155"/>
      <c r="AO138" s="912"/>
      <c r="AP138" s="760"/>
      <c r="AQ138" s="324"/>
    </row>
    <row r="140" spans="2:43" ht="26.4" x14ac:dyDescent="0.25">
      <c r="AH140" s="342"/>
      <c r="AI140" s="340" t="s">
        <v>530</v>
      </c>
      <c r="AJ140" s="426">
        <f>AJ5+AJ17+AJ20+AJ26+AJ32+AJ55+AJ61+AJ67+AJ70+AJ73+AJ85+AJ94+AJ97+AJ100+AJ103+AJ106+AJ109+AJ112+AJ115+AJ121+AJ124+AJ127+AJ130+AJ136</f>
        <v>12625628.759073446</v>
      </c>
      <c r="AL140" s="400"/>
      <c r="AQ140" s="328"/>
    </row>
    <row r="141" spans="2:43" x14ac:dyDescent="0.25">
      <c r="F141" s="935"/>
      <c r="G141" s="935"/>
      <c r="I141" s="935"/>
      <c r="J141" s="935"/>
      <c r="AH141" s="49"/>
      <c r="AI141" s="341"/>
      <c r="AM141" s="935"/>
    </row>
    <row r="142" spans="2:43" x14ac:dyDescent="0.25">
      <c r="F142" s="49"/>
      <c r="G142" s="49"/>
      <c r="H142" s="49"/>
      <c r="I142" s="406"/>
      <c r="J142" s="406"/>
      <c r="K142" s="49"/>
      <c r="L142" s="49"/>
      <c r="M142" s="49"/>
      <c r="AM142" s="935"/>
      <c r="AO142" s="946" t="s">
        <v>532</v>
      </c>
      <c r="AP142" s="946"/>
      <c r="AQ142" s="405">
        <f>AQ122+AQ126+AQ129+AQ132+AQ138</f>
        <v>0</v>
      </c>
    </row>
    <row r="143" spans="2:43" x14ac:dyDescent="0.25">
      <c r="F143" s="407"/>
      <c r="G143" s="342"/>
      <c r="H143" s="49"/>
      <c r="I143" s="406"/>
      <c r="J143" s="408"/>
      <c r="K143" s="49"/>
      <c r="L143" s="49"/>
      <c r="M143" s="409"/>
      <c r="AM143" s="935"/>
      <c r="AQ143" s="343"/>
    </row>
    <row r="144" spans="2:43" x14ac:dyDescent="0.25">
      <c r="F144" s="49"/>
      <c r="G144" s="49"/>
      <c r="H144" s="49"/>
      <c r="I144" s="406"/>
      <c r="J144" s="401"/>
      <c r="K144" s="49"/>
      <c r="L144" s="49"/>
      <c r="M144" s="342"/>
      <c r="AQ144" s="344"/>
    </row>
    <row r="145" spans="6:13" x14ac:dyDescent="0.25">
      <c r="F145" s="49"/>
      <c r="G145" s="49"/>
      <c r="H145" s="49"/>
      <c r="I145" s="406"/>
      <c r="J145" s="410"/>
      <c r="K145" s="49"/>
      <c r="L145" s="49"/>
      <c r="M145" s="49"/>
    </row>
  </sheetData>
  <mergeCells count="607">
    <mergeCell ref="AO142:AP142"/>
    <mergeCell ref="AL112:AL117"/>
    <mergeCell ref="AM103:AM105"/>
    <mergeCell ref="AO94:AO102"/>
    <mergeCell ref="AP94:AP96"/>
    <mergeCell ref="AP106:AP108"/>
    <mergeCell ref="AP109:AP111"/>
    <mergeCell ref="AP103:AP105"/>
    <mergeCell ref="AJ17:AJ19"/>
    <mergeCell ref="AJ20:AJ22"/>
    <mergeCell ref="AK112:AK120"/>
    <mergeCell ref="AJ100:AJ102"/>
    <mergeCell ref="AJ112:AJ114"/>
    <mergeCell ref="AJ115:AJ117"/>
    <mergeCell ref="AP130:AP132"/>
    <mergeCell ref="AP133:AP135"/>
    <mergeCell ref="AP136:AP138"/>
    <mergeCell ref="AM141:AM143"/>
    <mergeCell ref="AJ97:AJ99"/>
    <mergeCell ref="AM121:AM123"/>
    <mergeCell ref="AM124:AM126"/>
    <mergeCell ref="AO121:AO123"/>
    <mergeCell ref="AK94:AK102"/>
    <mergeCell ref="AK103:AK111"/>
    <mergeCell ref="AO8:AO10"/>
    <mergeCell ref="AO11:AO13"/>
    <mergeCell ref="AO14:AO16"/>
    <mergeCell ref="AO67:AO69"/>
    <mergeCell ref="AO70:AO72"/>
    <mergeCell ref="AL85:AL87"/>
    <mergeCell ref="AJ5:AJ16"/>
    <mergeCell ref="AO26:AO31"/>
    <mergeCell ref="AM29:AM31"/>
    <mergeCell ref="AO85:AO93"/>
    <mergeCell ref="AL55:AL60"/>
    <mergeCell ref="AL88:AL90"/>
    <mergeCell ref="AL91:AL93"/>
    <mergeCell ref="AM26:AM28"/>
    <mergeCell ref="AL17:AL25"/>
    <mergeCell ref="AJ26:AJ31"/>
    <mergeCell ref="AJ67:AJ72"/>
    <mergeCell ref="F141:G141"/>
    <mergeCell ref="I141:J141"/>
    <mergeCell ref="AP5:AP7"/>
    <mergeCell ref="AP8:AP10"/>
    <mergeCell ref="AP11:AP13"/>
    <mergeCell ref="AP14:AP16"/>
    <mergeCell ref="AK85:AK93"/>
    <mergeCell ref="AN85:AN87"/>
    <mergeCell ref="AN88:AN90"/>
    <mergeCell ref="AN91:AN93"/>
    <mergeCell ref="AM85:AM87"/>
    <mergeCell ref="AP55:AP57"/>
    <mergeCell ref="AM5:AM16"/>
    <mergeCell ref="AM88:AM90"/>
    <mergeCell ref="AM91:AM93"/>
    <mergeCell ref="AO5:AO7"/>
    <mergeCell ref="AP17:AP19"/>
    <mergeCell ref="AP20:AP22"/>
    <mergeCell ref="AP23:AP25"/>
    <mergeCell ref="AP26:AP28"/>
    <mergeCell ref="AP29:AP31"/>
    <mergeCell ref="AP58:AP60"/>
    <mergeCell ref="AO17:AO25"/>
    <mergeCell ref="L103:L105"/>
    <mergeCell ref="B5:B7"/>
    <mergeCell ref="B8:B10"/>
    <mergeCell ref="B136:B138"/>
    <mergeCell ref="B112:B114"/>
    <mergeCell ref="B115:B117"/>
    <mergeCell ref="B118:B120"/>
    <mergeCell ref="B121:B123"/>
    <mergeCell ref="B29:B31"/>
    <mergeCell ref="B32:B34"/>
    <mergeCell ref="B35:B37"/>
    <mergeCell ref="B38:B40"/>
    <mergeCell ref="B41:B43"/>
    <mergeCell ref="B55:B57"/>
    <mergeCell ref="B127:B129"/>
    <mergeCell ref="B130:B132"/>
    <mergeCell ref="B133:B135"/>
    <mergeCell ref="B67:B69"/>
    <mergeCell ref="B70:B72"/>
    <mergeCell ref="B73:B75"/>
    <mergeCell ref="B76:B78"/>
    <mergeCell ref="B124:B126"/>
    <mergeCell ref="B11:B13"/>
    <mergeCell ref="B14:B16"/>
    <mergeCell ref="B17:B19"/>
    <mergeCell ref="B20:B22"/>
    <mergeCell ref="B23:B25"/>
    <mergeCell ref="B26:B28"/>
    <mergeCell ref="B103:B105"/>
    <mergeCell ref="B106:B108"/>
    <mergeCell ref="B109:B111"/>
    <mergeCell ref="B85:B87"/>
    <mergeCell ref="B88:B90"/>
    <mergeCell ref="B91:B93"/>
    <mergeCell ref="B94:B96"/>
    <mergeCell ref="B58:B60"/>
    <mergeCell ref="B61:B63"/>
    <mergeCell ref="B64:B66"/>
    <mergeCell ref="B100:B102"/>
    <mergeCell ref="B97:B99"/>
    <mergeCell ref="L112:L114"/>
    <mergeCell ref="F100:F102"/>
    <mergeCell ref="G115:G117"/>
    <mergeCell ref="G106:G108"/>
    <mergeCell ref="X118:X120"/>
    <mergeCell ref="X115:X117"/>
    <mergeCell ref="I91:I93"/>
    <mergeCell ref="F112:F114"/>
    <mergeCell ref="F94:F96"/>
    <mergeCell ref="F97:F99"/>
    <mergeCell ref="K100:K102"/>
    <mergeCell ref="G91:G93"/>
    <mergeCell ref="F103:F105"/>
    <mergeCell ref="F109:F111"/>
    <mergeCell ref="F118:F120"/>
    <mergeCell ref="F115:F117"/>
    <mergeCell ref="X94:X96"/>
    <mergeCell ref="X106:X108"/>
    <mergeCell ref="X109:X111"/>
    <mergeCell ref="X112:X114"/>
    <mergeCell ref="G112:G114"/>
    <mergeCell ref="K115:K117"/>
    <mergeCell ref="X103:X105"/>
    <mergeCell ref="I64:I66"/>
    <mergeCell ref="J61:J66"/>
    <mergeCell ref="AM136:AM138"/>
    <mergeCell ref="AK136:AK138"/>
    <mergeCell ref="K136:K138"/>
    <mergeCell ref="AM118:AM120"/>
    <mergeCell ref="AM94:AM96"/>
    <mergeCell ref="G61:G63"/>
    <mergeCell ref="G64:G66"/>
    <mergeCell ref="AH88:AH90"/>
    <mergeCell ref="K85:K87"/>
    <mergeCell ref="I88:I90"/>
    <mergeCell ref="L106:L108"/>
    <mergeCell ref="L94:L96"/>
    <mergeCell ref="L85:L87"/>
    <mergeCell ref="H79:H120"/>
    <mergeCell ref="L97:L99"/>
    <mergeCell ref="J112:J120"/>
    <mergeCell ref="K112:K114"/>
    <mergeCell ref="K103:K105"/>
    <mergeCell ref="AJ103:AJ105"/>
    <mergeCell ref="AJ106:AJ108"/>
    <mergeCell ref="AJ109:AJ111"/>
    <mergeCell ref="AJ94:AJ96"/>
    <mergeCell ref="K49:K51"/>
    <mergeCell ref="J26:J31"/>
    <mergeCell ref="J44:J48"/>
    <mergeCell ref="K26:K28"/>
    <mergeCell ref="I130:I132"/>
    <mergeCell ref="I124:I126"/>
    <mergeCell ref="AH61:AH66"/>
    <mergeCell ref="AG61:AG66"/>
    <mergeCell ref="AG91:AG93"/>
    <mergeCell ref="AH26:AH31"/>
    <mergeCell ref="I58:I60"/>
    <mergeCell ref="K55:K57"/>
    <mergeCell ref="K58:K60"/>
    <mergeCell ref="I61:I63"/>
    <mergeCell ref="I55:I57"/>
    <mergeCell ref="K70:K72"/>
    <mergeCell ref="K64:K66"/>
    <mergeCell ref="K61:K63"/>
    <mergeCell ref="I106:I108"/>
    <mergeCell ref="AH91:AH93"/>
    <mergeCell ref="AH67:AH72"/>
    <mergeCell ref="AG88:AG90"/>
    <mergeCell ref="I103:I105"/>
    <mergeCell ref="AH85:AH87"/>
    <mergeCell ref="G136:G138"/>
    <mergeCell ref="K124:K126"/>
    <mergeCell ref="K130:K132"/>
    <mergeCell ref="K133:K135"/>
    <mergeCell ref="AP124:AP126"/>
    <mergeCell ref="AP127:AP129"/>
    <mergeCell ref="AG124:AG126"/>
    <mergeCell ref="AG127:AG129"/>
    <mergeCell ref="AO124:AO126"/>
    <mergeCell ref="AO127:AO129"/>
    <mergeCell ref="AO133:AO135"/>
    <mergeCell ref="AO136:AO138"/>
    <mergeCell ref="AG136:AG138"/>
    <mergeCell ref="AO130:AO132"/>
    <mergeCell ref="AG130:AG132"/>
    <mergeCell ref="AM127:AM129"/>
    <mergeCell ref="AH124:AH126"/>
    <mergeCell ref="L130:L132"/>
    <mergeCell ref="AK121:AK132"/>
    <mergeCell ref="AM130:AM132"/>
    <mergeCell ref="I133:I135"/>
    <mergeCell ref="I136:I138"/>
    <mergeCell ref="J133:J135"/>
    <mergeCell ref="J136:J138"/>
    <mergeCell ref="E76:E78"/>
    <mergeCell ref="D73:D75"/>
    <mergeCell ref="F76:F78"/>
    <mergeCell ref="D85:D87"/>
    <mergeCell ref="D100:D102"/>
    <mergeCell ref="D121:D123"/>
    <mergeCell ref="E121:E123"/>
    <mergeCell ref="F121:F123"/>
    <mergeCell ref="G121:G123"/>
    <mergeCell ref="D91:D93"/>
    <mergeCell ref="E91:E93"/>
    <mergeCell ref="G85:G87"/>
    <mergeCell ref="G109:G111"/>
    <mergeCell ref="D76:D78"/>
    <mergeCell ref="G118:G120"/>
    <mergeCell ref="G97:G99"/>
    <mergeCell ref="F106:F108"/>
    <mergeCell ref="G88:G90"/>
    <mergeCell ref="E118:E120"/>
    <mergeCell ref="D118:D120"/>
    <mergeCell ref="D106:D108"/>
    <mergeCell ref="E106:E108"/>
    <mergeCell ref="E103:E105"/>
    <mergeCell ref="D109:D111"/>
    <mergeCell ref="G67:G69"/>
    <mergeCell ref="G70:G72"/>
    <mergeCell ref="G73:G75"/>
    <mergeCell ref="F91:F93"/>
    <mergeCell ref="J85:J93"/>
    <mergeCell ref="L91:L93"/>
    <mergeCell ref="F88:F90"/>
    <mergeCell ref="D136:D138"/>
    <mergeCell ref="E136:E138"/>
    <mergeCell ref="F136:F138"/>
    <mergeCell ref="D124:D126"/>
    <mergeCell ref="E124:E126"/>
    <mergeCell ref="F124:F126"/>
    <mergeCell ref="G124:G126"/>
    <mergeCell ref="D127:D129"/>
    <mergeCell ref="E127:E129"/>
    <mergeCell ref="F127:F129"/>
    <mergeCell ref="G127:G129"/>
    <mergeCell ref="D133:D135"/>
    <mergeCell ref="E133:E135"/>
    <mergeCell ref="F133:F135"/>
    <mergeCell ref="G133:G135"/>
    <mergeCell ref="D130:D132"/>
    <mergeCell ref="E130:E132"/>
    <mergeCell ref="L70:L72"/>
    <mergeCell ref="AG79:AG81"/>
    <mergeCell ref="AG82:AG84"/>
    <mergeCell ref="AG85:AG87"/>
    <mergeCell ref="K91:K93"/>
    <mergeCell ref="J73:J78"/>
    <mergeCell ref="I70:I72"/>
    <mergeCell ref="I85:I87"/>
    <mergeCell ref="I73:I75"/>
    <mergeCell ref="I82:I84"/>
    <mergeCell ref="I79:I81"/>
    <mergeCell ref="I76:I78"/>
    <mergeCell ref="J79:J84"/>
    <mergeCell ref="J67:J72"/>
    <mergeCell ref="K88:K90"/>
    <mergeCell ref="X85:X87"/>
    <mergeCell ref="K67:K69"/>
    <mergeCell ref="X5:X16"/>
    <mergeCell ref="X26:X31"/>
    <mergeCell ref="AH5:AH16"/>
    <mergeCell ref="AG5:AG16"/>
    <mergeCell ref="AG94:AG102"/>
    <mergeCell ref="AL5:AL16"/>
    <mergeCell ref="AK26:AK31"/>
    <mergeCell ref="AL26:AL31"/>
    <mergeCell ref="AL49:AL54"/>
    <mergeCell ref="AI5:AI16"/>
    <mergeCell ref="AG67:AG72"/>
    <mergeCell ref="AL67:AL72"/>
    <mergeCell ref="AG73:AG78"/>
    <mergeCell ref="AL61:AL66"/>
    <mergeCell ref="AI61:AI66"/>
    <mergeCell ref="AI67:AI72"/>
    <mergeCell ref="AI26:AI31"/>
    <mergeCell ref="AG26:AG31"/>
    <mergeCell ref="AH17:AH25"/>
    <mergeCell ref="X88:X90"/>
    <mergeCell ref="AI73:AI78"/>
    <mergeCell ref="AL32:AL43"/>
    <mergeCell ref="AG49:AG54"/>
    <mergeCell ref="X91:X93"/>
    <mergeCell ref="L11:L13"/>
    <mergeCell ref="I20:I22"/>
    <mergeCell ref="I26:I28"/>
    <mergeCell ref="I23:I25"/>
    <mergeCell ref="I46:I48"/>
    <mergeCell ref="L14:L16"/>
    <mergeCell ref="I32:I34"/>
    <mergeCell ref="L35:L37"/>
    <mergeCell ref="L32:L34"/>
    <mergeCell ref="K32:K37"/>
    <mergeCell ref="J32:J43"/>
    <mergeCell ref="L41:L43"/>
    <mergeCell ref="I14:I16"/>
    <mergeCell ref="L26:L28"/>
    <mergeCell ref="L44:L45"/>
    <mergeCell ref="L23:L25"/>
    <mergeCell ref="L17:L19"/>
    <mergeCell ref="L38:L40"/>
    <mergeCell ref="G8:G10"/>
    <mergeCell ref="G23:G25"/>
    <mergeCell ref="G17:G19"/>
    <mergeCell ref="G20:G22"/>
    <mergeCell ref="G76:G78"/>
    <mergeCell ref="D1:J1"/>
    <mergeCell ref="D2:J2"/>
    <mergeCell ref="D5:D7"/>
    <mergeCell ref="E5:E7"/>
    <mergeCell ref="F5:F7"/>
    <mergeCell ref="G5:G7"/>
    <mergeCell ref="I5:I7"/>
    <mergeCell ref="J5:J16"/>
    <mergeCell ref="I8:I10"/>
    <mergeCell ref="H3:I3"/>
    <mergeCell ref="D3:G3"/>
    <mergeCell ref="E11:E13"/>
    <mergeCell ref="F11:F13"/>
    <mergeCell ref="G11:G13"/>
    <mergeCell ref="I11:I13"/>
    <mergeCell ref="D14:D16"/>
    <mergeCell ref="D11:D13"/>
    <mergeCell ref="D8:D10"/>
    <mergeCell ref="E8:E10"/>
    <mergeCell ref="F8:F10"/>
    <mergeCell ref="H5:H48"/>
    <mergeCell ref="G46:G48"/>
    <mergeCell ref="E29:E31"/>
    <mergeCell ref="E32:E34"/>
    <mergeCell ref="D44:D45"/>
    <mergeCell ref="D26:D28"/>
    <mergeCell ref="D23:D25"/>
    <mergeCell ref="E23:E25"/>
    <mergeCell ref="F23:F25"/>
    <mergeCell ref="E26:E28"/>
    <mergeCell ref="F26:F28"/>
    <mergeCell ref="E44:E45"/>
    <mergeCell ref="F44:F45"/>
    <mergeCell ref="D17:D19"/>
    <mergeCell ref="D20:D22"/>
    <mergeCell ref="D29:D31"/>
    <mergeCell ref="D41:D43"/>
    <mergeCell ref="D38:D40"/>
    <mergeCell ref="E14:E16"/>
    <mergeCell ref="F14:F16"/>
    <mergeCell ref="G14:G16"/>
    <mergeCell ref="E35:E37"/>
    <mergeCell ref="F35:F37"/>
    <mergeCell ref="F29:F31"/>
    <mergeCell ref="G29:G31"/>
    <mergeCell ref="D35:D37"/>
    <mergeCell ref="D32:D34"/>
    <mergeCell ref="L20:L22"/>
    <mergeCell ref="L29:L31"/>
    <mergeCell ref="E46:E48"/>
    <mergeCell ref="F46:F48"/>
    <mergeCell ref="K5:K10"/>
    <mergeCell ref="K11:K16"/>
    <mergeCell ref="L5:L7"/>
    <mergeCell ref="L8:L10"/>
    <mergeCell ref="I17:I19"/>
    <mergeCell ref="J17:J25"/>
    <mergeCell ref="K17:K25"/>
    <mergeCell ref="I35:I37"/>
    <mergeCell ref="K29:K31"/>
    <mergeCell ref="E17:E19"/>
    <mergeCell ref="F17:F19"/>
    <mergeCell ref="F20:F22"/>
    <mergeCell ref="E20:E22"/>
    <mergeCell ref="F32:F34"/>
    <mergeCell ref="G32:G34"/>
    <mergeCell ref="E38:E40"/>
    <mergeCell ref="F38:F40"/>
    <mergeCell ref="G38:G40"/>
    <mergeCell ref="G35:G37"/>
    <mergeCell ref="E41:E43"/>
    <mergeCell ref="F41:F43"/>
    <mergeCell ref="G41:G43"/>
    <mergeCell ref="D52:D54"/>
    <mergeCell ref="E52:E54"/>
    <mergeCell ref="F52:F54"/>
    <mergeCell ref="D49:D51"/>
    <mergeCell ref="E49:E51"/>
    <mergeCell ref="F49:F51"/>
    <mergeCell ref="D46:D48"/>
    <mergeCell ref="D58:D60"/>
    <mergeCell ref="E58:E60"/>
    <mergeCell ref="F58:F60"/>
    <mergeCell ref="F73:F75"/>
    <mergeCell ref="F67:F69"/>
    <mergeCell ref="D67:D69"/>
    <mergeCell ref="D61:D63"/>
    <mergeCell ref="D64:D66"/>
    <mergeCell ref="E61:E63"/>
    <mergeCell ref="F61:F63"/>
    <mergeCell ref="D70:D72"/>
    <mergeCell ref="E70:E72"/>
    <mergeCell ref="F70:F72"/>
    <mergeCell ref="E73:E75"/>
    <mergeCell ref="E85:E87"/>
    <mergeCell ref="F85:F87"/>
    <mergeCell ref="G100:G102"/>
    <mergeCell ref="E97:E99"/>
    <mergeCell ref="E88:E90"/>
    <mergeCell ref="K94:K96"/>
    <mergeCell ref="I97:I99"/>
    <mergeCell ref="D97:D99"/>
    <mergeCell ref="L109:L111"/>
    <mergeCell ref="J103:J111"/>
    <mergeCell ref="K106:K108"/>
    <mergeCell ref="I109:I111"/>
    <mergeCell ref="E100:E102"/>
    <mergeCell ref="G103:G105"/>
    <mergeCell ref="L100:L102"/>
    <mergeCell ref="L88:L90"/>
    <mergeCell ref="D88:D90"/>
    <mergeCell ref="I94:I96"/>
    <mergeCell ref="K97:K99"/>
    <mergeCell ref="K109:K111"/>
    <mergeCell ref="E109:E111"/>
    <mergeCell ref="D103:D105"/>
    <mergeCell ref="G94:G96"/>
    <mergeCell ref="D94:D96"/>
    <mergeCell ref="E94:E96"/>
    <mergeCell ref="D112:D114"/>
    <mergeCell ref="E112:E114"/>
    <mergeCell ref="D115:D117"/>
    <mergeCell ref="E115:E117"/>
    <mergeCell ref="J130:J132"/>
    <mergeCell ref="J94:J102"/>
    <mergeCell ref="I100:I102"/>
    <mergeCell ref="F130:F132"/>
    <mergeCell ref="G130:G132"/>
    <mergeCell ref="I112:I114"/>
    <mergeCell ref="I115:I117"/>
    <mergeCell ref="X136:X138"/>
    <mergeCell ref="AH127:AH129"/>
    <mergeCell ref="AH130:AH132"/>
    <mergeCell ref="AH133:AH135"/>
    <mergeCell ref="AH136:AH138"/>
    <mergeCell ref="X133:X135"/>
    <mergeCell ref="AG133:AG135"/>
    <mergeCell ref="X130:X132"/>
    <mergeCell ref="X127:X129"/>
    <mergeCell ref="L133:L135"/>
    <mergeCell ref="K121:K123"/>
    <mergeCell ref="L136:L138"/>
    <mergeCell ref="L124:L126"/>
    <mergeCell ref="L127:L129"/>
    <mergeCell ref="K127:K129"/>
    <mergeCell ref="AJ73:AJ78"/>
    <mergeCell ref="I121:I123"/>
    <mergeCell ref="K118:K120"/>
    <mergeCell ref="I118:I120"/>
    <mergeCell ref="L118:L120"/>
    <mergeCell ref="L115:L117"/>
    <mergeCell ref="L121:L123"/>
    <mergeCell ref="I127:I129"/>
    <mergeCell ref="J121:J123"/>
    <mergeCell ref="J124:J126"/>
    <mergeCell ref="J127:J129"/>
    <mergeCell ref="L82:L84"/>
    <mergeCell ref="K79:K81"/>
    <mergeCell ref="K73:K75"/>
    <mergeCell ref="L79:L81"/>
    <mergeCell ref="L73:L75"/>
    <mergeCell ref="L76:L78"/>
    <mergeCell ref="K82:K84"/>
    <mergeCell ref="AP61:AP63"/>
    <mergeCell ref="AP64:AP66"/>
    <mergeCell ref="X55:X60"/>
    <mergeCell ref="X32:X43"/>
    <mergeCell ref="AJ61:AJ66"/>
    <mergeCell ref="AP70:AP72"/>
    <mergeCell ref="AP73:AP75"/>
    <mergeCell ref="X97:X99"/>
    <mergeCell ref="X100:X102"/>
    <mergeCell ref="AL94:AL102"/>
    <mergeCell ref="AG32:AG43"/>
    <mergeCell ref="AH49:AH54"/>
    <mergeCell ref="AH55:AH60"/>
    <mergeCell ref="AJ55:AJ60"/>
    <mergeCell ref="AH32:AH43"/>
    <mergeCell ref="AI32:AI43"/>
    <mergeCell ref="AJ32:AJ43"/>
    <mergeCell ref="AH73:AH78"/>
    <mergeCell ref="AL73:AL78"/>
    <mergeCell ref="AO79:AP84"/>
    <mergeCell ref="AH79:AH81"/>
    <mergeCell ref="AH94:AH102"/>
    <mergeCell ref="AM97:AM99"/>
    <mergeCell ref="AH82:AH84"/>
    <mergeCell ref="X124:X126"/>
    <mergeCell ref="AG115:AG117"/>
    <mergeCell ref="AH112:AH114"/>
    <mergeCell ref="AH115:AH117"/>
    <mergeCell ref="AL103:AL111"/>
    <mergeCell ref="AH103:AH111"/>
    <mergeCell ref="AI103:AI111"/>
    <mergeCell ref="AG103:AG111"/>
    <mergeCell ref="AG112:AG114"/>
    <mergeCell ref="AG118:AG120"/>
    <mergeCell ref="X121:X123"/>
    <mergeCell ref="AH121:AH123"/>
    <mergeCell ref="AG121:AG123"/>
    <mergeCell ref="AJ121:AJ123"/>
    <mergeCell ref="AL121:AL123"/>
    <mergeCell ref="AL124:AL126"/>
    <mergeCell ref="AJ124:AJ126"/>
    <mergeCell ref="AH118:AH120"/>
    <mergeCell ref="X17:X25"/>
    <mergeCell ref="AG17:AG25"/>
    <mergeCell ref="AG55:AG60"/>
    <mergeCell ref="AP121:AP123"/>
    <mergeCell ref="X73:X78"/>
    <mergeCell ref="X79:X84"/>
    <mergeCell ref="AP76:AP78"/>
    <mergeCell ref="AO32:AO43"/>
    <mergeCell ref="AO61:AO66"/>
    <mergeCell ref="AO73:AO78"/>
    <mergeCell ref="AO55:AO60"/>
    <mergeCell ref="AP32:AP34"/>
    <mergeCell ref="AM100:AM102"/>
    <mergeCell ref="AO44:AP48"/>
    <mergeCell ref="AO49:AP54"/>
    <mergeCell ref="AP97:AP99"/>
    <mergeCell ref="AP100:AP102"/>
    <mergeCell ref="AP67:AP69"/>
    <mergeCell ref="AP35:AP37"/>
    <mergeCell ref="AP38:AP40"/>
    <mergeCell ref="AP41:AP43"/>
    <mergeCell ref="AG44:AG48"/>
    <mergeCell ref="AI55:AI60"/>
    <mergeCell ref="AH44:AH48"/>
    <mergeCell ref="AI17:AI25"/>
    <mergeCell ref="L64:L66"/>
    <mergeCell ref="X67:X72"/>
    <mergeCell ref="X61:X66"/>
    <mergeCell ref="G26:G28"/>
    <mergeCell ref="I29:I31"/>
    <mergeCell ref="K44:K45"/>
    <mergeCell ref="G44:G45"/>
    <mergeCell ref="I41:I43"/>
    <mergeCell ref="I44:I45"/>
    <mergeCell ref="I38:I40"/>
    <mergeCell ref="J49:J54"/>
    <mergeCell ref="L61:L63"/>
    <mergeCell ref="K46:K48"/>
    <mergeCell ref="K38:K43"/>
    <mergeCell ref="J55:J60"/>
    <mergeCell ref="L58:L60"/>
    <mergeCell ref="L46:L48"/>
    <mergeCell ref="L52:L54"/>
    <mergeCell ref="L49:L51"/>
    <mergeCell ref="X44:X48"/>
    <mergeCell ref="X49:X54"/>
    <mergeCell ref="L55:L57"/>
    <mergeCell ref="L67:L69"/>
    <mergeCell ref="F82:F84"/>
    <mergeCell ref="E82:E84"/>
    <mergeCell ref="D82:D84"/>
    <mergeCell ref="G79:G81"/>
    <mergeCell ref="F79:F81"/>
    <mergeCell ref="E79:E81"/>
    <mergeCell ref="D79:D81"/>
    <mergeCell ref="K52:K54"/>
    <mergeCell ref="G49:G51"/>
    <mergeCell ref="G82:G84"/>
    <mergeCell ref="G58:G60"/>
    <mergeCell ref="E64:E66"/>
    <mergeCell ref="F64:F66"/>
    <mergeCell ref="G55:G57"/>
    <mergeCell ref="E67:E69"/>
    <mergeCell ref="E55:E57"/>
    <mergeCell ref="F55:F57"/>
    <mergeCell ref="D55:D57"/>
    <mergeCell ref="H49:H78"/>
    <mergeCell ref="G52:G54"/>
    <mergeCell ref="I52:I54"/>
    <mergeCell ref="I49:I51"/>
    <mergeCell ref="I67:I69"/>
    <mergeCell ref="K76:K78"/>
    <mergeCell ref="AL130:AL132"/>
    <mergeCell ref="AJ130:AJ132"/>
    <mergeCell ref="AP85:AP87"/>
    <mergeCell ref="AP88:AP90"/>
    <mergeCell ref="AP91:AP93"/>
    <mergeCell ref="AJ85:AJ93"/>
    <mergeCell ref="AL127:AL129"/>
    <mergeCell ref="AJ127:AJ129"/>
    <mergeCell ref="AJ136:AJ138"/>
    <mergeCell ref="AL136:AL138"/>
    <mergeCell ref="AO103:AO111"/>
    <mergeCell ref="AM106:AM108"/>
    <mergeCell ref="AM109:AM111"/>
    <mergeCell ref="AP118:AP120"/>
    <mergeCell ref="AM112:AM114"/>
    <mergeCell ref="AM115:AM117"/>
    <mergeCell ref="AO112:AO117"/>
    <mergeCell ref="AP112:AP114"/>
    <mergeCell ref="AP115:AP117"/>
  </mergeCells>
  <pageMargins left="0.19685039370078741" right="0.19685039370078741" top="0.27559055118110237" bottom="0.19685039370078741" header="0.19685039370078741" footer="0.15748031496062992"/>
  <pageSetup paperSize="9" scale="24" fitToHeight="0" orientation="portrait" r:id="rId1"/>
  <rowBreaks count="1" manualBreakCount="1">
    <brk id="78" min="1" max="4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Unit rates_MOE_No contingencies</vt:lpstr>
      <vt:lpstr>PAD Thresholds</vt:lpstr>
      <vt:lpstr>Sheet 1-C5-WorksNewSch</vt:lpstr>
      <vt:lpstr>Sheet 2-5 WorkExt</vt:lpstr>
      <vt:lpstr>'PAD Thresholds'!Print_Area</vt:lpstr>
      <vt:lpstr>'Sheet 1-C5-WorksNewSch'!Print_Area</vt:lpstr>
      <vt:lpstr>'Sheet 2-5 WorkExt'!Print_Area</vt:lpstr>
      <vt:lpstr>'Sheet 1-C5-WorksNewSch'!Print_Titles</vt:lpstr>
    </vt:vector>
  </TitlesOfParts>
  <Company>World Bank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Afaq Abu-Rumman</dc:creator>
  <cp:lastModifiedBy>Jocelyne Jabbour</cp:lastModifiedBy>
  <cp:lastPrinted>2014-11-09T07:30:10Z</cp:lastPrinted>
  <dcterms:created xsi:type="dcterms:W3CDTF">2002-06-22T19:31:24Z</dcterms:created>
  <dcterms:modified xsi:type="dcterms:W3CDTF">2015-06-18T07:12:39Z</dcterms:modified>
</cp:coreProperties>
</file>