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showInkAnnotation="0"/>
  <mc:AlternateContent xmlns:mc="http://schemas.openxmlformats.org/markup-compatibility/2006">
    <mc:Choice Requires="x15">
      <x15ac:absPath xmlns:x15ac="http://schemas.microsoft.com/office/spreadsheetml/2010/11/ac" url="T:\ITSOC\ITSKI\IDU\Reports to be catalogued\Template (4) Other project reports\To number and process\"/>
    </mc:Choice>
  </mc:AlternateContent>
  <bookViews>
    <workbookView xWindow="10230" yWindow="45" windowWidth="10275" windowHeight="8100" activeTab="2"/>
  </bookViews>
  <sheets>
    <sheet name="Consultores" sheetId="1" r:id="rId1"/>
    <sheet name="Bienes-Obra- SNC" sheetId="2" r:id="rId2"/>
    <sheet name="Transferencias" sheetId="3" r:id="rId3"/>
    <sheet name="Conceptos" sheetId="4" r:id="rId4"/>
  </sheets>
  <externalReferences>
    <externalReference r:id="rId5"/>
    <externalReference r:id="rId6"/>
  </externalReferences>
  <definedNames>
    <definedName name="_xlnm._FilterDatabase" localSheetId="1" hidden="1">'Bienes-Obra- SNC'!$A$10:$AP$19</definedName>
    <definedName name="_xlnm._FilterDatabase" localSheetId="0" hidden="1">Consultores!$A$10:$BA$30</definedName>
    <definedName name="Especialista">[1]Glosario!$E$6:$E$8</definedName>
    <definedName name="_xlnm.Print_Area" localSheetId="1">'Bienes-Obra- SNC'!$C$1:$AH$46</definedName>
    <definedName name="_xlnm.Print_Area" localSheetId="0">Consultores!$B$1:$AL$72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8" i="2" l="1"/>
  <c r="AD18" i="2"/>
  <c r="AP46" i="1" l="1"/>
  <c r="AP45" i="1"/>
  <c r="AP12" i="1"/>
  <c r="AP26" i="1"/>
  <c r="AL46" i="1"/>
  <c r="AL45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2" i="1" l="1"/>
  <c r="AO32" i="1" l="1"/>
  <c r="D18" i="2" l="1"/>
  <c r="D21" i="2" s="1"/>
  <c r="C12" i="1" l="1"/>
  <c r="E12" i="2" l="1"/>
  <c r="E13" i="2"/>
  <c r="E21" i="2" l="1"/>
  <c r="AH21" i="2" l="1"/>
  <c r="AG21" i="2"/>
  <c r="AF21" i="2"/>
  <c r="AE21" i="2"/>
  <c r="AD21" i="2"/>
  <c r="AC21" i="2"/>
  <c r="AP50" i="1"/>
  <c r="AO50" i="1"/>
  <c r="AN50" i="1"/>
  <c r="AM50" i="1"/>
  <c r="AL50" i="1"/>
  <c r="AK50" i="1"/>
  <c r="N33" i="1"/>
  <c r="AP32" i="1"/>
  <c r="AN32" i="1"/>
  <c r="AM32" i="1"/>
  <c r="AL32" i="1"/>
  <c r="AK32" i="1"/>
  <c r="D32" i="1"/>
  <c r="D50" i="1" s="1"/>
  <c r="D51" i="1" s="1"/>
  <c r="C32" i="1"/>
  <c r="C50" i="1" s="1"/>
  <c r="C51" i="1" s="1"/>
  <c r="AO51" i="1" l="1"/>
  <c r="AM51" i="1"/>
  <c r="AK51" i="1"/>
  <c r="AL51" i="1"/>
  <c r="AP51" i="1"/>
  <c r="AN51" i="1"/>
</calcChain>
</file>

<file path=xl/comments1.xml><?xml version="1.0" encoding="utf-8"?>
<comments xmlns="http://schemas.openxmlformats.org/spreadsheetml/2006/main">
  <authors>
    <author>Nancy Viridiana Vizguerra Morales</author>
  </authors>
  <commentList>
    <comment ref="M13" authorId="0" shapeId="0">
      <text>
        <r>
          <rPr>
            <b/>
            <sz val="9"/>
            <color indexed="81"/>
            <rFont val="Tahoma"/>
            <family val="2"/>
          </rPr>
          <t>Nancy Viridiana Vizguerra Morales:</t>
        </r>
        <r>
          <rPr>
            <sz val="9"/>
            <color indexed="81"/>
            <rFont val="Tahoma"/>
            <family val="2"/>
          </rPr>
          <t xml:space="preserve">
Se resaltó en rojo toda vez que esta fecha no estaba incluida en el último plan aprobado, por tanto, es una actualización. Asimsimo se cambio de 12/05/17 al 15/05/17 de conformidad a la documentación remitida por CONAFOR, favor de verificar.
</t>
        </r>
        <r>
          <rPr>
            <b/>
            <u/>
            <sz val="9"/>
            <color indexed="81"/>
            <rFont val="Tahoma"/>
            <family val="2"/>
          </rPr>
          <t>Mónica Dávila: OK</t>
        </r>
      </text>
    </comment>
  </commentList>
</comments>
</file>

<file path=xl/sharedStrings.xml><?xml version="1.0" encoding="utf-8"?>
<sst xmlns="http://schemas.openxmlformats.org/spreadsheetml/2006/main" count="1098" uniqueCount="266">
  <si>
    <t>MEXICO</t>
  </si>
  <si>
    <t>CATEGORIA: SERVICIOS CONSULTORÍA</t>
  </si>
  <si>
    <t>INFORMACION DE AVANCE - FECHAS</t>
  </si>
  <si>
    <t>DATOS DEL CONTRATO</t>
  </si>
  <si>
    <t>Identificador</t>
  </si>
  <si>
    <t>DESCRIPCION DE LOS SERVICIOS (CONTRATO)</t>
  </si>
  <si>
    <t>Monto Estimado MXC$</t>
  </si>
  <si>
    <t>Monto Estimado  US$ Equiv.</t>
  </si>
  <si>
    <t>TIPO DE REVISIÓN</t>
  </si>
  <si>
    <t>METODO DE SELECCIÓN</t>
  </si>
  <si>
    <t xml:space="preserve">ETAPA: AVISO DE EXPRESIÓN DE INTERÉS </t>
  </si>
  <si>
    <t>No Objeción Banco Mundial / Registro NAFIN</t>
  </si>
  <si>
    <t>ETAPA:  LISTA CORTA Y SOLICITUD DE PROPUESTAS (SP)</t>
  </si>
  <si>
    <t>No Objeción Banco Mundial/ Registro NAFIN</t>
  </si>
  <si>
    <t>ETAPA: SP ENVIADO A LISTA CORTA</t>
  </si>
  <si>
    <t>ETAPA: RECEPCIÓN DE PROPUESTAS TÉCNICAS Y ECONÓMICAS Y APERTURA TÉCNICA</t>
  </si>
  <si>
    <t>ETAPA: EVALUACION PROPUESTAS TECNICAS</t>
  </si>
  <si>
    <t>ETAPA: APERTURA ECONÓMICA</t>
  </si>
  <si>
    <t>ETAPA: EVALUACION FINANCIERA Y NEGOCIACIÓN DEL CONTRATO</t>
  </si>
  <si>
    <t xml:space="preserve">ETAPA: FIRMA CONTRATO </t>
  </si>
  <si>
    <t>Registro Banco Mundial / Registro NAFIN</t>
  </si>
  <si>
    <t>FECHA DE FIN DEL CONTRATO</t>
  </si>
  <si>
    <t>Nombre del Consultor Contratado</t>
  </si>
  <si>
    <t>Monto Contratado</t>
  </si>
  <si>
    <t>Modificaciones Contrato</t>
  </si>
  <si>
    <t>Monto Total Pagado</t>
  </si>
  <si>
    <t>PREPARACION</t>
  </si>
  <si>
    <t>INVITACION</t>
  </si>
  <si>
    <t>APERTURA</t>
  </si>
  <si>
    <t>EVALUACIÓN</t>
  </si>
  <si>
    <t>PROPUESTA FINANCIERA</t>
  </si>
  <si>
    <t>PROGRAMADO</t>
  </si>
  <si>
    <t>REAL</t>
  </si>
  <si>
    <t>Estimada</t>
  </si>
  <si>
    <t>Real</t>
  </si>
  <si>
    <t>M.N.</t>
  </si>
  <si>
    <t>DLS</t>
  </si>
  <si>
    <t>FIRMAS</t>
  </si>
  <si>
    <t>ETAPA:  TÉRMINOS DE REFERENCIA</t>
  </si>
  <si>
    <t>ETAPA: EVALUACION  Y PROPUESTA DE ADJUDICACIÓN</t>
  </si>
  <si>
    <t>ADJUDICACIÓN</t>
  </si>
  <si>
    <t>ESTIMADA</t>
  </si>
  <si>
    <t>CONSULTORES INDIVIDUALES</t>
  </si>
  <si>
    <t>NO APLICA CALENDARIO A CONSULTORES INDIVIDUALES</t>
  </si>
  <si>
    <t>CLAVE DE COLORES</t>
  </si>
  <si>
    <t>PROCESO NUEVO</t>
  </si>
  <si>
    <t>PROCESO CON INFORMACIÓN ACTUALIZADA</t>
  </si>
  <si>
    <t>PROCESO CANCELADO</t>
  </si>
  <si>
    <t>PROCESO SIN CAMBIOS</t>
  </si>
  <si>
    <t>METODOLOGÍA DE SELECCIÓN</t>
  </si>
  <si>
    <t>US$ Equiv.</t>
  </si>
  <si>
    <t>Examen Previo</t>
  </si>
  <si>
    <t>Techos/Limites</t>
  </si>
  <si>
    <t>Selección Basada en Calidad y el Costo</t>
  </si>
  <si>
    <t>SBCC</t>
  </si>
  <si>
    <t>Selección Basada en Calidad</t>
  </si>
  <si>
    <t>SBC</t>
  </si>
  <si>
    <t>Selección Basada en las Calificaciones de los Consultores</t>
  </si>
  <si>
    <t>SCC</t>
  </si>
  <si>
    <t>Selección Basada en el Menor Costo</t>
  </si>
  <si>
    <t>SBMC</t>
  </si>
  <si>
    <t>Selección Basada en Presupuesto Fijo</t>
  </si>
  <si>
    <t>SBPF</t>
  </si>
  <si>
    <t>Selección con Base en una Sola Fuente</t>
  </si>
  <si>
    <t>SSF</t>
  </si>
  <si>
    <t>3 Curriculum Vitae</t>
  </si>
  <si>
    <t>CI-3CVs</t>
  </si>
  <si>
    <t>Contratación Directa</t>
  </si>
  <si>
    <t>CD</t>
  </si>
  <si>
    <t>Recontrataciones</t>
  </si>
  <si>
    <t>RC</t>
  </si>
  <si>
    <t>Fecha de emisión:</t>
  </si>
  <si>
    <t>DD/MM/AA</t>
  </si>
  <si>
    <t>Fecha de Actualización:</t>
  </si>
  <si>
    <t>Fecha de No Objeción:</t>
  </si>
  <si>
    <t>Fecha de no objeción:</t>
  </si>
  <si>
    <t>PROGRAMA DE CONTRATACIONES (FECHAS ESTIMADAS/REALES)</t>
  </si>
  <si>
    <t>Categoría(s):  BIENES/OBRA CIVIL/ SERVICIOS    (no de consultoría)</t>
  </si>
  <si>
    <t>Etapa Documentos de Licitación / Solicitudes de Cotizaciones</t>
  </si>
  <si>
    <t>Etapa de Evaluación</t>
  </si>
  <si>
    <t>Etapa contratación</t>
  </si>
  <si>
    <t>DATOS FINALES DEL CONTRATO</t>
  </si>
  <si>
    <t>Tipo de gasto</t>
  </si>
  <si>
    <t>Descripción Bienes/Servicio de no Consultoría/Obra</t>
  </si>
  <si>
    <t xml:space="preserve">Costo Estimado </t>
  </si>
  <si>
    <t>Finalización de Preparación de Documentos de Licitación / Solicitudes de Cotización</t>
  </si>
  <si>
    <t>Publicación de Convocatoria (COMPRANET) / Invitación</t>
  </si>
  <si>
    <t>Recepción/ Apertura de Ofertas</t>
  </si>
  <si>
    <t>Informe de Evaluación y Propuesta de Adjudicación</t>
  </si>
  <si>
    <t>No objeción Banco Mundial / Registro NAFIN</t>
  </si>
  <si>
    <t>Firma de Contrato</t>
  </si>
  <si>
    <t xml:space="preserve">Registro de Contrato Banco Mundial / Registro NAFIN </t>
  </si>
  <si>
    <t>Fecha Fin del Contrato</t>
  </si>
  <si>
    <t>Nombre Proveedor o Contratista Adjudicado</t>
  </si>
  <si>
    <t>No. de Contrato</t>
  </si>
  <si>
    <t>Monto del Contrato</t>
  </si>
  <si>
    <t>Modificaciones del Contrato</t>
  </si>
  <si>
    <t>Programado</t>
  </si>
  <si>
    <r>
      <t xml:space="preserve">TECHOS/LIMITES </t>
    </r>
    <r>
      <rPr>
        <b/>
        <sz val="10"/>
        <rFont val="Arial"/>
        <family val="2"/>
      </rPr>
      <t xml:space="preserve"> - en US$ Equiv.</t>
    </r>
  </si>
  <si>
    <t>Método de Contratación</t>
  </si>
  <si>
    <t>Obra Civil</t>
  </si>
  <si>
    <t>Bienes/ Servicios de no consultoría</t>
  </si>
  <si>
    <t>Licitación Pública Internacional</t>
  </si>
  <si>
    <t>LPI</t>
  </si>
  <si>
    <t>Licitación Pública Nacional</t>
  </si>
  <si>
    <t>LPN</t>
  </si>
  <si>
    <t>Fecha de Emisión Original:</t>
  </si>
  <si>
    <t>Firma del Contrato / Convenio</t>
  </si>
  <si>
    <t>Fecha de Transferencia</t>
  </si>
  <si>
    <t>Tipo de revisión</t>
  </si>
  <si>
    <t>Método de selección Firma</t>
  </si>
  <si>
    <t>Método de selección Individuo</t>
  </si>
  <si>
    <t>Previa</t>
  </si>
  <si>
    <t>Posterior</t>
  </si>
  <si>
    <t>Prácticas Comerciales</t>
  </si>
  <si>
    <t>Método de selección</t>
  </si>
  <si>
    <t>Bienes</t>
  </si>
  <si>
    <t>Servicios de No Consultoría</t>
  </si>
  <si>
    <t>Comparación de Precios</t>
  </si>
  <si>
    <t>Obra</t>
  </si>
  <si>
    <t>MÉXICO</t>
  </si>
  <si>
    <t xml:space="preserve">Contratación Directa  </t>
  </si>
  <si>
    <t>Comparación de precios</t>
  </si>
  <si>
    <t>CP</t>
  </si>
  <si>
    <t>Indicar NO APLICA en las columnas que no correspondan a un determinado método de adquisición.</t>
  </si>
  <si>
    <t>Método de Adquisición</t>
  </si>
  <si>
    <t>Indicar NO APLICA en las columnas que no correspondan a un determinado método de selección.</t>
  </si>
  <si>
    <t>Total:</t>
  </si>
  <si>
    <t>Subtotal:</t>
  </si>
  <si>
    <t>Total</t>
  </si>
  <si>
    <t>Método: Transferencias</t>
  </si>
  <si>
    <t>Tipo de Transferencia (subproyectos, subsidios, etc.)</t>
  </si>
  <si>
    <t>Componente</t>
  </si>
  <si>
    <t>%  de financiamiento</t>
  </si>
  <si>
    <t>Número de beneficiarios</t>
  </si>
  <si>
    <t>Observaciones</t>
  </si>
  <si>
    <t>Monto final transferido</t>
  </si>
  <si>
    <t>Monto estimado de la transferencia</t>
  </si>
  <si>
    <t>USD</t>
  </si>
  <si>
    <t>Indicar NO APLICA en las columnas que no correspondan al tipo de transferencia.</t>
  </si>
  <si>
    <t>INVENTARIO NACIONAL DE PLANTACIONES FORESTALES COMERCIALES NO MADERABLES</t>
  </si>
  <si>
    <t>NO APLICA</t>
  </si>
  <si>
    <t>PLATAFORMA INTEGRAL DE SOFTWARE DE LA CONAFOR</t>
  </si>
  <si>
    <t>CONAFOR-299-LP-S-GSNMF</t>
  </si>
  <si>
    <t>CONAFOR-300-LP-S-GI</t>
  </si>
  <si>
    <t>INVENTARIO NACIONAL DE PLANTACIONES FORESTALES COMERCIALES NO MADERABLES SEGUNDA VUELTA</t>
  </si>
  <si>
    <t>Servicio especializado para el diseñar un programa de extensionismo forestal para el desarrollo de capacidades y transferencia de tecnología</t>
  </si>
  <si>
    <t>Selección con base en una sola fuente</t>
  </si>
  <si>
    <t>CONAFOR-298-SSF-CF-GDDT</t>
  </si>
  <si>
    <t>INSTITUTO NACIONAL DE INVESTIGACIONES FORESTALES, AGRÍCOLAS Y PECUARIAS (INIFAP)</t>
  </si>
  <si>
    <t>Servicio Integral que incluya alimentación, hospedaje, instalaciones y cafetería continua, para ejecutar cursos de capacitación especializada en materia de Manejo de Fuego.</t>
  </si>
  <si>
    <t>CONAFOR-301-LP-S-GMF</t>
  </si>
  <si>
    <t>CONAFOR-282-SCC-CF-UCS</t>
  </si>
  <si>
    <t>Servicio Taller de Entrenamiento en Medios</t>
  </si>
  <si>
    <t>12/05/217</t>
  </si>
  <si>
    <t>CONAFOR-284-SSF-CF-GECYCF</t>
  </si>
  <si>
    <t>Jornadas de certificación a cargo de la Institución certificadora Universidad Autónoma Agraria Antonio Narro durante el ejercicio fiscal 2017</t>
  </si>
  <si>
    <t xml:space="preserve">Universidad Autónoma Agraria Antonio Narro </t>
  </si>
  <si>
    <t>CONAFOR-285-SSF-CF-GECYCF</t>
  </si>
  <si>
    <t>Jornadas de certificación a cargo de la Institución certificadora Universidad Juárez del Estado de Durango durante el ejercicio fiscal 2017</t>
  </si>
  <si>
    <t xml:space="preserve">Universidad Juárez del Estado de Durango </t>
  </si>
  <si>
    <t>CONAFOR-286-SSF-CF-GECYCF</t>
  </si>
  <si>
    <t>Jornadas de certificación a cargo de la Institución certificadora Academia Nacional de Ciencias Forestales durante el ejercicio fiscal 2017</t>
  </si>
  <si>
    <t>Academia Nacional de Ciencias Forestales A.C.</t>
  </si>
  <si>
    <t>CONAFOR-287-SSF-CF-GECYCF</t>
  </si>
  <si>
    <t>Jornadas de certificación a cargo de la Institución certificadora Universidad Autónoma de Nuevo León durante el ejercicio fiscal 2017</t>
  </si>
  <si>
    <t xml:space="preserve"> Universidad Autónoma de Nuevo León </t>
  </si>
  <si>
    <t>CONAFOR-288-SSF-CF-GECYCF</t>
  </si>
  <si>
    <t>Jornadas de certificación a cargo de la Institución certificadora Universidad Veracruzana durante el ejercicio fiscal 2017.</t>
  </si>
  <si>
    <t xml:space="preserve">Universidad Veracruzana </t>
  </si>
  <si>
    <t>CONAFOR-289-SSF-CF-GECYCF</t>
  </si>
  <si>
    <t>Jornadas de certificación a cargo de la Institución certificadora Colegio de Postgraduados durante el ejercicio fiscal 2017.</t>
  </si>
  <si>
    <t xml:space="preserve">Colegio de Postgraduados </t>
  </si>
  <si>
    <t>CONAFOR-290-SSF-CF-GECYCF</t>
  </si>
  <si>
    <t>Jornadas de certificación a cargo de la Institución Certificadora Instituto Nacional de Investigaciones Forestales, Agrícolas y Pecuarias durante el ejercicio fiscal 2017.</t>
  </si>
  <si>
    <t>Instituto Nacional de Investigaciones Forestales, Agrícolas y Pecuarias (INIFAP)</t>
  </si>
  <si>
    <t>CONAFOR-291-SSF-CF-GECYCF</t>
  </si>
  <si>
    <t>Jornadas de certificación a cargo de la Institución certificadora Instituto Tecnológico de Zongolica durante el ejercicio fiscal 2017</t>
  </si>
  <si>
    <t xml:space="preserve">Instituto Tecnológico Superior de Zongolica </t>
  </si>
  <si>
    <t>CONAFOR-292-SSF-CF-GECYCF</t>
  </si>
  <si>
    <t>Jornadas de certificación a cargo de la Institución Certificadora Universidad de Guadalajara durante el ejercicio fiscal 2017.</t>
  </si>
  <si>
    <t xml:space="preserve">Universidad de Guadalajara </t>
  </si>
  <si>
    <t>CONAFOR-293-SSF-CF-GECYCF</t>
  </si>
  <si>
    <t>Jornadas de certificación a cargo de la Institución Certificadora Universidad Autónoma de Chihuahua durante el ejercicio fiscal 2017</t>
  </si>
  <si>
    <t>Universidad Autónoma de Chihuahua</t>
  </si>
  <si>
    <t>CONAFOR-294-SSF-CF-GECYCF</t>
  </si>
  <si>
    <t>Jornadas de certificación a cargo de la Universidad Autónoma Chapingo durante el ejercicio fiscal 2017</t>
  </si>
  <si>
    <t>Universidad Autónoma Chapingo</t>
  </si>
  <si>
    <t>CONAFOR-295-SSF-CF-GECYCF</t>
  </si>
  <si>
    <t>Jornadas de certificación a cargo de el Instituto Tecnológico de El Salto durante el ejercicio fiscal 2017.</t>
  </si>
  <si>
    <t>Instituto Tecnológico de El Salto</t>
  </si>
  <si>
    <t>CONAFOR-296-SSF-CF-GRF</t>
  </si>
  <si>
    <t>Mantenimiento correctivo y evolutivo (soporte e incorporación de nuevas funcionalidades) al Sistema de Administración Integral (SAI) y Sistema de Control de Gestión (CG)</t>
  </si>
  <si>
    <t>S&amp;C CONSTRUCTORES DE SISTEMAS, S.A. DE C.V.</t>
  </si>
  <si>
    <t>CONAFOR-278-3CV-CI-GFPFS</t>
  </si>
  <si>
    <t xml:space="preserve"> Asesoría especializada para el análisis de los Programas de Manejo Forestal Maderable en el estado de Jalisco para identificar debilidades y proponer acciones de mejora tendientes a  la inclusión de criterios de conservación de la biodiversidad, aprovechamiento del potencial productivo del suelo y ordenación forestal (fase II).</t>
  </si>
  <si>
    <t>CONAFOR-279-3CV-CI-GFPFS</t>
  </si>
  <si>
    <t>Asesoría especializada para el análisis de los Programas de Manejo Forestal Maderable en el estado de Michoacán y Edo. de México para identificar debilidades y proponer acciones de mejora tendientes a  la inclusión de criterios de conservación de la biodiversidad, aprovechamiento del potencial productivo del suelo y ordenación forestal (fase II).</t>
  </si>
  <si>
    <t>CONAFOR-280-3CV-CI-GFPFS</t>
  </si>
  <si>
    <t>“Asesoría especializada para el análisis de los Programas de Manejo Forestal Maderable en el estado de Guerrero para identificar debilidades y proponer acciones de mejora tendientes a  la inclusión de criterios de conservación de la biodiversidad, aprovechamiento del potencial productivo del suelo y ordenación forestal (fase II)”</t>
  </si>
  <si>
    <t xml:space="preserve"> NO APLICA</t>
  </si>
  <si>
    <t>CONAFOR-281-3CV-CI-GFPFS</t>
  </si>
  <si>
    <t>Asesoría especializada para el análisis de los Programas de Manejo Forestal Maderable en los estados de Campeche y Quintana Roo, para identificar debilidades y proponer acciones de mejora tendientes a  la inclusión de criterios de conservación de la biodiversidad, aprovechamiento del potencial productivo del suelo y ordenación forestal (fase II)</t>
  </si>
  <si>
    <t>CONAFOR-283-CP-S-UCS</t>
  </si>
  <si>
    <t>Evento integrador: memoria, video, cápsulas para redes sociales, evento de cierre del PBCC</t>
  </si>
  <si>
    <t>CONAFOR-297-CP-SGO-</t>
  </si>
  <si>
    <t>Gastos operativos durante el ejercicio fiscal 2017</t>
  </si>
  <si>
    <t>Programa Especial Cuencas Costeras de Jalisco.</t>
  </si>
  <si>
    <t>CONAFOR-172-T-T-FCPM</t>
  </si>
  <si>
    <t>Programa Especial Península de Yucatán</t>
  </si>
  <si>
    <t>CONAFOR-173-T-T-PMFC</t>
  </si>
  <si>
    <t xml:space="preserve"> </t>
  </si>
  <si>
    <t>Convenio específico de colaboración con la Junta Intermunicipal del Medio Ambiente para la gestión integral de la Cuenca del Río Coahuayana (JIRCO).</t>
  </si>
  <si>
    <t>CONAFOR-206-T-T-CNF</t>
  </si>
  <si>
    <t>Programa Especial AATREDD+</t>
  </si>
  <si>
    <t>CONAFOR-250-T-T-GPYE</t>
  </si>
  <si>
    <t>Convenio específico de colaboración con la Junta Intermunicipal del Medio Ambiente de Sierra Occidental y Costa (JISOC).</t>
  </si>
  <si>
    <t>CONAFOR-254-T-T-CNF</t>
  </si>
  <si>
    <t>CONAFOR-270-SCC-CF-GI</t>
  </si>
  <si>
    <t>Servicio de Mantenimiento y Operación del SIGA II</t>
  </si>
  <si>
    <t>CONAFOR-271-SCC-CF-GI</t>
  </si>
  <si>
    <t>Servicio de desarrollo del Sistema de Información Integral de la CONAFOR</t>
  </si>
  <si>
    <t>CONAFOR-276-SSF-CF-GFPF</t>
  </si>
  <si>
    <t>Actualización del Sistema Nacional de Dictaminación de Solicitudes del PRONAFOR (SIDICSOL) en preparación para 2018</t>
  </si>
  <si>
    <t>24/05/201</t>
  </si>
  <si>
    <t>CONAFOR-277-SSF-CF-GFPF</t>
  </si>
  <si>
    <t>Sistema de Planeación Forestal para Bosque Templado para el fortalecimiento, soporte, capacitación y mantenimiento del Sistema de Planeación Forestal para Bosque Templado (SIPLAFOR).</t>
  </si>
  <si>
    <t>CONAFOR-266-CD-CI-GI</t>
  </si>
  <si>
    <t>Consultor Individual para el Servicio de Inteligencia de Negocios. (Fase III)</t>
  </si>
  <si>
    <t>FRANCISCO FELIPE ANDRADE SÁNCHEZ</t>
  </si>
  <si>
    <t>CONAFOR-267-CD-CI-GI</t>
  </si>
  <si>
    <t>Consultor Individual para el Servicio de Diseño y Construcción de Sistemas Arquitecto de Sistemas (Fase III)</t>
  </si>
  <si>
    <t>SERGIO BAUTISTA SANTIAGO</t>
  </si>
  <si>
    <t>CONAFOR-268-CD-CI-GI</t>
  </si>
  <si>
    <t>Consultor Individual para el Servicio de Administración de Bases de Datos (Fase III)</t>
  </si>
  <si>
    <t>CONAFOR-272-CD-CI-GFPFS</t>
  </si>
  <si>
    <t>Asesoría especializada para el análisis de los Programas de Manejo Forestal Maderable en el estado de Chihuahua para identificar debilidades y proponer acciones de mejora tendientes a  la inclusión de criterios de conservación de la biodiversidad, aprovechamiento del potencial productivo del suelo y ordenación forestal (fase II).</t>
  </si>
  <si>
    <t>CONAFOR-273-CD-CI-GFPFS</t>
  </si>
  <si>
    <t>Asesoría especializada para el análisis de los Programas de Manejo Forestal Maderable en el estado de Durango para identificar debilidades y proponer acciones de mejora tendientes a  la inclusión de criterios de conservación de la biodiversidad, aprovechamiento del potencial productivo del suelo y ordenación forestal (fase II)</t>
  </si>
  <si>
    <t>CONAFOR-274-3CV-CI-GFPFS</t>
  </si>
  <si>
    <t>Asesoría especializada para el análisis de los Programas de Manejo Forestal Maderable en el estado de Oaxaca para identificar debilidades y proponer acciones de mejora tendientes a  la inclusión de criterios de conservación de la biodiversidad, aprovechamiento del potencial productivo del suelo y ordenación forestal (fase II)</t>
  </si>
  <si>
    <t>CONAFOR-275-CD-CI-GFPFS</t>
  </si>
  <si>
    <t>Asesoría especializada para el análisis de los Programas de Manejo Forestal Maderable en el estado de Hidalgo, Puebla y Veracruz para identificar debilidades y proponer acciones de mejora tendientes a  la inclusión de criterios de conservación de la biodiversidad, aprovechamiento del potencial productivo del suelo y ordenación forestal (fase II)</t>
  </si>
  <si>
    <t>CONAFOR-305-CP-SGO-GMF</t>
  </si>
  <si>
    <t>Gastos de operación para ejecutar 19 cursos de capacitación especializada para el fortalecimiento institucional en Incendios Forestales en diferentes regiones.</t>
  </si>
  <si>
    <t>CONAFOR-253-CP-SGO-CNF</t>
  </si>
  <si>
    <t>Gastos operativos durante el ejercicio fiscal 2016</t>
  </si>
  <si>
    <t>CONAFOR-269-LP-S-GI</t>
  </si>
  <si>
    <t>Servicio de Digitalización Institucional</t>
  </si>
  <si>
    <t>VARIOS</t>
  </si>
  <si>
    <t xml:space="preserve">$           5,890,784.44 </t>
  </si>
  <si>
    <r>
      <t>Préstamo/Donación:</t>
    </r>
    <r>
      <rPr>
        <b/>
        <sz val="10"/>
        <color indexed="8"/>
        <rFont val="Calibri"/>
        <family val="2"/>
      </rPr>
      <t xml:space="preserve"> TF-011648</t>
    </r>
  </si>
  <si>
    <t>COMISIÓN NACIONAL FORESTAL</t>
  </si>
  <si>
    <t>Unidad de Asuntos Internacionales y Fomento Financiero- Dirección de Financiamiento</t>
  </si>
  <si>
    <r>
      <t>Nombre del Proyecto:</t>
    </r>
    <r>
      <rPr>
        <b/>
        <sz val="11"/>
        <color indexed="8"/>
        <rFont val="Calibri"/>
        <family val="2"/>
      </rPr>
      <t xml:space="preserve"> Proyecto de Bosques y Cambio Climático </t>
    </r>
  </si>
  <si>
    <t xml:space="preserve">Nombre del Proyecto: Proyecto de Bosques y Cambio Climático </t>
  </si>
  <si>
    <t>Préstamo/Donación: TF-011648</t>
  </si>
  <si>
    <t>Nombre del Proyecto: Proyecto de Bosques y Cambio Climático</t>
  </si>
  <si>
    <t>sin limite</t>
  </si>
  <si>
    <t>req.aut.SFP</t>
  </si>
  <si>
    <t>no aplica</t>
  </si>
  <si>
    <t>sin límite</t>
  </si>
  <si>
    <t>Plan de Contrataciones Especifico (PAC) (12 meses:  01/17 - 12/17)</t>
  </si>
  <si>
    <t>CONAFOR-307-LP-S-GSNMF</t>
  </si>
  <si>
    <t>Canceladas en virtud del ajuste presupuestal realizado a la CONAFOR por parte de la SHCP.</t>
  </si>
  <si>
    <t>18/08/2017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</si>
</sst>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dd\-mm\-yy"/>
    <numFmt numFmtId="166" formatCode="[$$-2C0A]#,##0.00"/>
    <numFmt numFmtId="167" formatCode="&quot;$&quot;#,##0.00"/>
    <numFmt numFmtId="168" formatCode="_-* #,##0.0000_-;\-* #,##0.0000_-;_-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sz val="16"/>
      <color rgb="FF7030A0"/>
      <name val="Arial"/>
      <family val="2"/>
    </font>
    <font>
      <sz val="9"/>
      <color indexed="81"/>
      <name val="Tahoma"/>
      <family val="2"/>
    </font>
    <font>
      <sz val="9"/>
      <color rgb="FF000000"/>
      <name val="Arial"/>
      <family val="2"/>
    </font>
    <font>
      <b/>
      <u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</cellStyleXfs>
  <cellXfs count="566">
    <xf numFmtId="0" fontId="0" fillId="0" borderId="0" xfId="0"/>
    <xf numFmtId="0" fontId="0" fillId="0" borderId="0" xfId="0" applyAlignment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5" fontId="11" fillId="5" borderId="5" xfId="0" applyNumberFormat="1" applyFont="1" applyFill="1" applyBorder="1" applyAlignment="1">
      <alignment horizontal="center" vertical="center" wrapText="1"/>
    </xf>
    <xf numFmtId="15" fontId="11" fillId="5" borderId="9" xfId="0" applyNumberFormat="1" applyFont="1" applyFill="1" applyBorder="1" applyAlignment="1">
      <alignment horizontal="center" vertical="center" wrapText="1"/>
    </xf>
    <xf numFmtId="15" fontId="12" fillId="0" borderId="7" xfId="0" applyNumberFormat="1" applyFont="1" applyFill="1" applyBorder="1" applyAlignment="1">
      <alignment horizontal="center" vertical="center" wrapText="1"/>
    </xf>
    <xf numFmtId="15" fontId="12" fillId="0" borderId="18" xfId="0" applyNumberFormat="1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15" fontId="12" fillId="0" borderId="14" xfId="0" applyNumberFormat="1" applyFont="1" applyFill="1" applyBorder="1" applyAlignment="1">
      <alignment horizontal="center" vertical="center" wrapText="1"/>
    </xf>
    <xf numFmtId="15" fontId="12" fillId="0" borderId="0" xfId="0" applyNumberFormat="1" applyFont="1" applyFill="1" applyBorder="1" applyAlignment="1">
      <alignment horizontal="center" vertical="center" wrapText="1"/>
    </xf>
    <xf numFmtId="15" fontId="12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5" fillId="0" borderId="0" xfId="0" applyFont="1" applyFill="1" applyBorder="1" applyAlignment="1">
      <alignment vertical="center" wrapText="1"/>
    </xf>
    <xf numFmtId="15" fontId="14" fillId="0" borderId="0" xfId="0" applyNumberFormat="1" applyFont="1" applyFill="1" applyBorder="1" applyAlignment="1">
      <alignment horizontal="center" vertical="top"/>
    </xf>
    <xf numFmtId="15" fontId="16" fillId="0" borderId="0" xfId="0" applyNumberFormat="1" applyFont="1" applyFill="1" applyBorder="1" applyAlignment="1">
      <alignment horizontal="center" vertical="center" wrapText="1"/>
    </xf>
    <xf numFmtId="15" fontId="16" fillId="0" borderId="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14" fontId="14" fillId="0" borderId="0" xfId="0" applyNumberFormat="1" applyFont="1" applyBorder="1" applyAlignment="1">
      <alignment horizontal="center" vertical="top"/>
    </xf>
    <xf numFmtId="165" fontId="14" fillId="0" borderId="0" xfId="0" applyNumberFormat="1" applyFont="1" applyBorder="1" applyAlignment="1">
      <alignment horizontal="center" vertical="top"/>
    </xf>
    <xf numFmtId="166" fontId="14" fillId="0" borderId="0" xfId="0" applyNumberFormat="1" applyFont="1" applyBorder="1" applyAlignment="1">
      <alignment horizontal="center" vertical="top" wrapText="1"/>
    </xf>
    <xf numFmtId="0" fontId="12" fillId="0" borderId="0" xfId="0" applyFont="1"/>
    <xf numFmtId="0" fontId="21" fillId="0" borderId="0" xfId="0" applyFont="1" applyAlignment="1">
      <alignment horizontal="center"/>
    </xf>
    <xf numFmtId="167" fontId="2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22" fillId="0" borderId="7" xfId="0" applyFont="1" applyBorder="1" applyAlignment="1"/>
    <xf numFmtId="0" fontId="22" fillId="0" borderId="18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22" fillId="0" borderId="12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9" xfId="0" applyBorder="1"/>
    <xf numFmtId="0" fontId="0" fillId="0" borderId="13" xfId="0" applyBorder="1"/>
    <xf numFmtId="0" fontId="13" fillId="0" borderId="0" xfId="0" applyFont="1"/>
    <xf numFmtId="14" fontId="13" fillId="0" borderId="9" xfId="0" applyNumberFormat="1" applyFont="1" applyFill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2" fillId="0" borderId="0" xfId="0" applyFont="1" applyBorder="1" applyAlignment="1">
      <alignment horizontal="right" vertical="center" wrapText="1"/>
    </xf>
    <xf numFmtId="44" fontId="6" fillId="0" borderId="0" xfId="1" applyFont="1" applyFill="1" applyBorder="1" applyAlignment="1">
      <alignment vertical="center"/>
    </xf>
    <xf numFmtId="0" fontId="0" fillId="0" borderId="0" xfId="0" applyFill="1"/>
    <xf numFmtId="0" fontId="12" fillId="11" borderId="2" xfId="0" applyFont="1" applyFill="1" applyBorder="1" applyAlignment="1">
      <alignment vertical="center" wrapText="1"/>
    </xf>
    <xf numFmtId="0" fontId="12" fillId="11" borderId="3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22" fillId="0" borderId="4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4" fillId="0" borderId="0" xfId="2"/>
    <xf numFmtId="0" fontId="12" fillId="0" borderId="0" xfId="2" applyFont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 wrapText="1"/>
    </xf>
    <xf numFmtId="15" fontId="14" fillId="0" borderId="0" xfId="2" applyNumberFormat="1" applyFont="1" applyFill="1" applyBorder="1" applyAlignment="1">
      <alignment horizontal="center" vertical="top"/>
    </xf>
    <xf numFmtId="15" fontId="16" fillId="0" borderId="0" xfId="2" applyNumberFormat="1" applyFont="1" applyFill="1" applyBorder="1" applyAlignment="1">
      <alignment horizontal="center" vertical="center" wrapText="1"/>
    </xf>
    <xf numFmtId="15" fontId="16" fillId="0" borderId="0" xfId="2" applyNumberFormat="1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4" fillId="0" borderId="0" xfId="2" applyFont="1" applyBorder="1" applyAlignment="1">
      <alignment horizontal="center" vertical="top"/>
    </xf>
    <xf numFmtId="14" fontId="14" fillId="0" borderId="0" xfId="2" applyNumberFormat="1" applyFont="1" applyBorder="1" applyAlignment="1">
      <alignment horizontal="center" vertical="top"/>
    </xf>
    <xf numFmtId="165" fontId="14" fillId="0" borderId="0" xfId="2" applyNumberFormat="1" applyFont="1" applyBorder="1" applyAlignment="1">
      <alignment horizontal="center" vertical="top"/>
    </xf>
    <xf numFmtId="0" fontId="12" fillId="0" borderId="0" xfId="2" applyFont="1"/>
    <xf numFmtId="0" fontId="12" fillId="0" borderId="0" xfId="2" applyFont="1" applyAlignment="1">
      <alignment horizontal="center"/>
    </xf>
    <xf numFmtId="0" fontId="12" fillId="0" borderId="0" xfId="2" applyFont="1" applyBorder="1" applyAlignment="1">
      <alignment horizontal="center"/>
    </xf>
    <xf numFmtId="0" fontId="22" fillId="0" borderId="7" xfId="2" applyFont="1" applyBorder="1"/>
    <xf numFmtId="0" fontId="22" fillId="0" borderId="18" xfId="2" applyFont="1" applyBorder="1"/>
    <xf numFmtId="0" fontId="4" fillId="0" borderId="8" xfId="2" applyBorder="1"/>
    <xf numFmtId="0" fontId="22" fillId="0" borderId="7" xfId="2" applyFont="1" applyBorder="1" applyAlignment="1"/>
    <xf numFmtId="0" fontId="22" fillId="0" borderId="18" xfId="2" applyFont="1" applyBorder="1" applyAlignment="1"/>
    <xf numFmtId="0" fontId="22" fillId="0" borderId="0" xfId="2" applyFont="1" applyBorder="1" applyAlignment="1"/>
    <xf numFmtId="0" fontId="12" fillId="0" borderId="0" xfId="2" applyFont="1" applyBorder="1" applyAlignment="1"/>
    <xf numFmtId="0" fontId="22" fillId="0" borderId="12" xfId="2" applyFont="1" applyBorder="1"/>
    <xf numFmtId="0" fontId="22" fillId="0" borderId="19" xfId="2" applyFont="1" applyBorder="1"/>
    <xf numFmtId="0" fontId="4" fillId="0" borderId="13" xfId="2" applyBorder="1"/>
    <xf numFmtId="0" fontId="22" fillId="0" borderId="12" xfId="2" applyFont="1" applyBorder="1" applyAlignment="1">
      <alignment horizontal="left"/>
    </xf>
    <xf numFmtId="0" fontId="22" fillId="0" borderId="19" xfId="2" applyFont="1" applyBorder="1" applyAlignment="1">
      <alignment horizontal="left"/>
    </xf>
    <xf numFmtId="0" fontId="22" fillId="0" borderId="13" xfId="2" applyFont="1" applyBorder="1" applyAlignment="1">
      <alignment horizontal="left"/>
    </xf>
    <xf numFmtId="0" fontId="22" fillId="0" borderId="0" xfId="2" applyFont="1" applyBorder="1"/>
    <xf numFmtId="0" fontId="12" fillId="0" borderId="0" xfId="2" applyFont="1" applyBorder="1"/>
    <xf numFmtId="0" fontId="4" fillId="0" borderId="14" xfId="2" applyBorder="1"/>
    <xf numFmtId="0" fontId="4" fillId="0" borderId="0" xfId="2" applyBorder="1"/>
    <xf numFmtId="0" fontId="4" fillId="0" borderId="15" xfId="2" applyBorder="1"/>
    <xf numFmtId="0" fontId="4" fillId="0" borderId="0" xfId="2" applyBorder="1" applyAlignment="1"/>
    <xf numFmtId="0" fontId="4" fillId="0" borderId="0" xfId="2" applyBorder="1" applyAlignment="1">
      <alignment horizontal="center"/>
    </xf>
    <xf numFmtId="0" fontId="4" fillId="0" borderId="12" xfId="2" applyBorder="1"/>
    <xf numFmtId="0" fontId="4" fillId="0" borderId="19" xfId="2" applyBorder="1"/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6" fillId="0" borderId="0" xfId="0" applyFont="1" applyFill="1"/>
    <xf numFmtId="0" fontId="12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2" fillId="5" borderId="9" xfId="0" applyNumberFormat="1" applyFont="1" applyFill="1" applyBorder="1" applyAlignment="1">
      <alignment horizontal="right" vertical="center"/>
    </xf>
    <xf numFmtId="0" fontId="23" fillId="0" borderId="8" xfId="0" applyFont="1" applyBorder="1" applyAlignment="1">
      <alignment horizontal="left" vertical="center" wrapText="1"/>
    </xf>
    <xf numFmtId="0" fontId="24" fillId="13" borderId="9" xfId="2" applyFont="1" applyFill="1" applyBorder="1" applyAlignment="1">
      <alignment vertical="top" wrapText="1"/>
    </xf>
    <xf numFmtId="0" fontId="25" fillId="13" borderId="9" xfId="2" applyFont="1" applyFill="1" applyBorder="1" applyAlignment="1">
      <alignment vertical="top" wrapText="1"/>
    </xf>
    <xf numFmtId="0" fontId="26" fillId="13" borderId="9" xfId="2" applyFont="1" applyFill="1" applyBorder="1" applyAlignment="1">
      <alignment vertical="top" wrapText="1"/>
    </xf>
    <xf numFmtId="0" fontId="0" fillId="7" borderId="9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Fill="1" applyAlignment="1">
      <alignment wrapText="1"/>
    </xf>
    <xf numFmtId="0" fontId="0" fillId="8" borderId="9" xfId="0" applyFont="1" applyFill="1" applyBorder="1" applyAlignment="1">
      <alignment horizontal="center" vertical="center" wrapText="1"/>
    </xf>
    <xf numFmtId="3" fontId="0" fillId="8" borderId="9" xfId="0" applyNumberFormat="1" applyFont="1" applyFill="1" applyBorder="1" applyAlignment="1">
      <alignment horizontal="center" vertical="center" wrapText="1"/>
    </xf>
    <xf numFmtId="14" fontId="0" fillId="8" borderId="9" xfId="0" applyNumberFormat="1" applyFont="1" applyFill="1" applyBorder="1" applyAlignment="1">
      <alignment horizontal="center" vertical="center" wrapText="1"/>
    </xf>
    <xf numFmtId="14" fontId="0" fillId="8" borderId="9" xfId="0" applyNumberFormat="1" applyFont="1" applyFill="1" applyBorder="1" applyAlignment="1">
      <alignment horizontal="center" vertical="center"/>
    </xf>
    <xf numFmtId="14" fontId="0" fillId="8" borderId="5" xfId="0" applyNumberFormat="1" applyFont="1" applyFill="1" applyBorder="1" applyAlignment="1">
      <alignment horizontal="center" vertical="center"/>
    </xf>
    <xf numFmtId="4" fontId="0" fillId="8" borderId="9" xfId="0" applyNumberFormat="1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3" fontId="0" fillId="8" borderId="16" xfId="0" applyNumberFormat="1" applyFont="1" applyFill="1" applyBorder="1" applyAlignment="1">
      <alignment horizontal="center" vertical="center" wrapText="1"/>
    </xf>
    <xf numFmtId="14" fontId="0" fillId="8" borderId="16" xfId="0" applyNumberFormat="1" applyFont="1" applyFill="1" applyBorder="1" applyAlignment="1">
      <alignment horizontal="center" vertical="center" wrapText="1"/>
    </xf>
    <xf numFmtId="14" fontId="0" fillId="8" borderId="9" xfId="0" applyNumberFormat="1" applyFont="1" applyFill="1" applyBorder="1" applyAlignment="1">
      <alignment horizontal="right" vertical="center"/>
    </xf>
    <xf numFmtId="14" fontId="0" fillId="8" borderId="5" xfId="0" applyNumberFormat="1" applyFont="1" applyFill="1" applyBorder="1" applyAlignment="1">
      <alignment horizontal="right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24" fillId="9" borderId="9" xfId="2" applyFont="1" applyFill="1" applyBorder="1" applyAlignment="1">
      <alignment horizontal="center" vertical="center" wrapText="1"/>
    </xf>
    <xf numFmtId="0" fontId="28" fillId="9" borderId="9" xfId="2" applyFont="1" applyFill="1" applyBorder="1" applyAlignment="1">
      <alignment horizontal="center" vertical="center" wrapText="1"/>
    </xf>
    <xf numFmtId="14" fontId="28" fillId="9" borderId="9" xfId="2" applyNumberFormat="1" applyFont="1" applyFill="1" applyBorder="1" applyAlignment="1">
      <alignment horizontal="center" vertical="center" wrapText="1"/>
    </xf>
    <xf numFmtId="14" fontId="24" fillId="9" borderId="9" xfId="2" applyNumberFormat="1" applyFont="1" applyFill="1" applyBorder="1" applyAlignment="1">
      <alignment horizontal="center" vertical="center" wrapText="1"/>
    </xf>
    <xf numFmtId="0" fontId="25" fillId="9" borderId="9" xfId="2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4" borderId="9" xfId="0" applyFont="1" applyFill="1" applyBorder="1" applyAlignment="1">
      <alignment horizontal="center" vertical="center" wrapText="1"/>
    </xf>
    <xf numFmtId="3" fontId="0" fillId="14" borderId="9" xfId="0" applyNumberFormat="1" applyFont="1" applyFill="1" applyBorder="1" applyAlignment="1">
      <alignment horizontal="center" vertical="center" wrapText="1"/>
    </xf>
    <xf numFmtId="14" fontId="0" fillId="14" borderId="9" xfId="0" applyNumberFormat="1" applyFont="1" applyFill="1" applyBorder="1" applyAlignment="1">
      <alignment horizontal="center" vertical="center" wrapText="1"/>
    </xf>
    <xf numFmtId="14" fontId="0" fillId="14" borderId="9" xfId="0" applyNumberFormat="1" applyFont="1" applyFill="1" applyBorder="1" applyAlignment="1">
      <alignment horizontal="center" vertical="center"/>
    </xf>
    <xf numFmtId="14" fontId="0" fillId="14" borderId="5" xfId="0" applyNumberFormat="1" applyFont="1" applyFill="1" applyBorder="1" applyAlignment="1">
      <alignment horizontal="center" vertical="center"/>
    </xf>
    <xf numFmtId="0" fontId="0" fillId="14" borderId="9" xfId="0" applyFont="1" applyFill="1" applyBorder="1" applyAlignment="1">
      <alignment horizontal="center" vertical="center"/>
    </xf>
    <xf numFmtId="0" fontId="24" fillId="8" borderId="9" xfId="2" applyFont="1" applyFill="1" applyBorder="1" applyAlignment="1">
      <alignment horizontal="center" vertical="center" wrapText="1"/>
    </xf>
    <xf numFmtId="14" fontId="24" fillId="8" borderId="9" xfId="2" applyNumberFormat="1" applyFont="1" applyFill="1" applyBorder="1" applyAlignment="1">
      <alignment horizontal="center" vertical="center" wrapText="1"/>
    </xf>
    <xf numFmtId="0" fontId="25" fillId="8" borderId="9" xfId="2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14" fontId="0" fillId="9" borderId="9" xfId="0" applyNumberFormat="1" applyFont="1" applyFill="1" applyBorder="1" applyAlignment="1">
      <alignment horizontal="center" vertical="center" wrapText="1"/>
    </xf>
    <xf numFmtId="14" fontId="0" fillId="9" borderId="9" xfId="0" applyNumberFormat="1" applyFont="1" applyFill="1" applyBorder="1" applyAlignment="1">
      <alignment horizontal="right" vertical="center"/>
    </xf>
    <xf numFmtId="14" fontId="0" fillId="9" borderId="9" xfId="0" applyNumberFormat="1" applyFont="1" applyFill="1" applyBorder="1" applyAlignment="1">
      <alignment horizontal="center" vertical="center"/>
    </xf>
    <xf numFmtId="14" fontId="0" fillId="9" borderId="5" xfId="0" applyNumberFormat="1" applyFont="1" applyFill="1" applyBorder="1" applyAlignment="1">
      <alignment horizontal="right" vertical="center"/>
    </xf>
    <xf numFmtId="14" fontId="0" fillId="9" borderId="5" xfId="0" applyNumberFormat="1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 wrapText="1"/>
    </xf>
    <xf numFmtId="3" fontId="0" fillId="9" borderId="16" xfId="0" applyNumberFormat="1" applyFont="1" applyFill="1" applyBorder="1" applyAlignment="1">
      <alignment horizontal="left" vertical="center" wrapText="1"/>
    </xf>
    <xf numFmtId="14" fontId="0" fillId="9" borderId="16" xfId="0" applyNumberFormat="1" applyFont="1" applyFill="1" applyBorder="1" applyAlignment="1">
      <alignment horizontal="center" vertical="center" wrapText="1"/>
    </xf>
    <xf numFmtId="14" fontId="0" fillId="9" borderId="16" xfId="0" applyNumberFormat="1" applyFont="1" applyFill="1" applyBorder="1" applyAlignment="1">
      <alignment horizontal="right" vertical="center" wrapText="1"/>
    </xf>
    <xf numFmtId="0" fontId="12" fillId="9" borderId="9" xfId="0" applyFont="1" applyFill="1" applyBorder="1" applyAlignment="1">
      <alignment horizontal="center" vertical="center" wrapText="1"/>
    </xf>
    <xf numFmtId="3" fontId="0" fillId="9" borderId="9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14" fontId="11" fillId="0" borderId="18" xfId="2" applyNumberFormat="1" applyFont="1" applyBorder="1"/>
    <xf numFmtId="0" fontId="1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24" fillId="9" borderId="9" xfId="2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" fontId="0" fillId="9" borderId="9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 applyAlignment="1">
      <alignment horizontal="center" vertical="center"/>
    </xf>
    <xf numFmtId="4" fontId="0" fillId="8" borderId="13" xfId="0" applyNumberFormat="1" applyFont="1" applyFill="1" applyBorder="1" applyAlignment="1">
      <alignment horizontal="right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vertical="center" wrapText="1"/>
    </xf>
    <xf numFmtId="14" fontId="0" fillId="7" borderId="16" xfId="0" applyNumberFormat="1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/>
    </xf>
    <xf numFmtId="4" fontId="0" fillId="7" borderId="13" xfId="0" applyNumberFormat="1" applyFont="1" applyFill="1" applyBorder="1" applyAlignment="1">
      <alignment horizontal="right" vertical="center" wrapText="1"/>
    </xf>
    <xf numFmtId="0" fontId="0" fillId="9" borderId="9" xfId="0" applyFont="1" applyFill="1" applyBorder="1" applyAlignment="1">
      <alignment horizontal="center" vertical="center"/>
    </xf>
    <xf numFmtId="4" fontId="0" fillId="9" borderId="13" xfId="0" applyNumberFormat="1" applyFont="1" applyFill="1" applyBorder="1" applyAlignment="1">
      <alignment horizontal="right" vertical="center" wrapText="1"/>
    </xf>
    <xf numFmtId="4" fontId="0" fillId="8" borderId="3" xfId="0" applyNumberFormat="1" applyFont="1" applyFill="1" applyBorder="1" applyAlignment="1">
      <alignment horizontal="right" vertical="center" wrapText="1"/>
    </xf>
    <xf numFmtId="0" fontId="0" fillId="8" borderId="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29" fillId="8" borderId="0" xfId="0" applyFont="1" applyFill="1" applyAlignment="1">
      <alignment vertical="center"/>
    </xf>
    <xf numFmtId="4" fontId="0" fillId="8" borderId="3" xfId="0" applyNumberFormat="1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14" fontId="0" fillId="9" borderId="16" xfId="0" applyNumberFormat="1" applyFont="1" applyFill="1" applyBorder="1" applyAlignment="1">
      <alignment horizontal="center" vertical="center"/>
    </xf>
    <xf numFmtId="4" fontId="0" fillId="9" borderId="3" xfId="0" applyNumberFormat="1" applyFont="1" applyFill="1" applyBorder="1" applyAlignment="1">
      <alignment horizontal="center" vertical="center" wrapText="1"/>
    </xf>
    <xf numFmtId="0" fontId="25" fillId="9" borderId="9" xfId="2" applyFont="1" applyFill="1" applyBorder="1" applyAlignment="1">
      <alignment vertical="center" wrapText="1"/>
    </xf>
    <xf numFmtId="0" fontId="3" fillId="9" borderId="9" xfId="2" applyFont="1" applyFill="1" applyBorder="1" applyAlignment="1">
      <alignment horizontal="center" vertical="center" wrapText="1"/>
    </xf>
    <xf numFmtId="0" fontId="4" fillId="0" borderId="0" xfId="2" applyAlignment="1">
      <alignment vertical="center"/>
    </xf>
    <xf numFmtId="0" fontId="24" fillId="9" borderId="9" xfId="2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14" fontId="0" fillId="9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64" fontId="8" fillId="0" borderId="0" xfId="3" applyFont="1" applyFill="1" applyBorder="1" applyAlignment="1">
      <alignment vertical="center" wrapText="1"/>
    </xf>
    <xf numFmtId="164" fontId="0" fillId="0" borderId="0" xfId="3" applyFont="1"/>
    <xf numFmtId="164" fontId="0" fillId="8" borderId="9" xfId="3" applyFont="1" applyFill="1" applyBorder="1" applyAlignment="1">
      <alignment horizontal="right" vertical="center" wrapText="1"/>
    </xf>
    <xf numFmtId="164" fontId="0" fillId="8" borderId="16" xfId="3" applyFont="1" applyFill="1" applyBorder="1" applyAlignment="1">
      <alignment horizontal="right" vertical="center" wrapText="1"/>
    </xf>
    <xf numFmtId="164" fontId="0" fillId="14" borderId="9" xfId="3" applyFont="1" applyFill="1" applyBorder="1" applyAlignment="1">
      <alignment horizontal="center" vertical="center" wrapText="1"/>
    </xf>
    <xf numFmtId="164" fontId="0" fillId="8" borderId="9" xfId="3" applyFont="1" applyFill="1" applyBorder="1" applyAlignment="1">
      <alignment horizontal="center" vertical="center" wrapText="1"/>
    </xf>
    <xf numFmtId="164" fontId="0" fillId="9" borderId="16" xfId="3" applyFont="1" applyFill="1" applyBorder="1" applyAlignment="1">
      <alignment horizontal="center" vertical="center" wrapText="1"/>
    </xf>
    <xf numFmtId="164" fontId="0" fillId="9" borderId="9" xfId="3" applyFont="1" applyFill="1" applyBorder="1" applyAlignment="1">
      <alignment horizontal="center" vertical="center" wrapText="1"/>
    </xf>
    <xf numFmtId="164" fontId="0" fillId="0" borderId="16" xfId="3" applyFont="1" applyBorder="1" applyAlignment="1">
      <alignment horizontal="right" vertical="center" wrapText="1"/>
    </xf>
    <xf numFmtId="164" fontId="11" fillId="5" borderId="9" xfId="3" applyFont="1" applyFill="1" applyBorder="1" applyAlignment="1">
      <alignment horizontal="right" vertical="center" wrapText="1"/>
    </xf>
    <xf numFmtId="164" fontId="0" fillId="9" borderId="9" xfId="3" applyFont="1" applyFill="1" applyBorder="1" applyAlignment="1">
      <alignment horizontal="right" vertical="center" wrapText="1"/>
    </xf>
    <xf numFmtId="164" fontId="0" fillId="9" borderId="5" xfId="3" applyFont="1" applyFill="1" applyBorder="1" applyAlignment="1">
      <alignment horizontal="right" vertical="center" wrapText="1"/>
    </xf>
    <xf numFmtId="164" fontId="0" fillId="9" borderId="5" xfId="3" applyFont="1" applyFill="1" applyBorder="1" applyAlignment="1">
      <alignment horizontal="center" vertical="center" wrapText="1"/>
    </xf>
    <xf numFmtId="164" fontId="0" fillId="0" borderId="5" xfId="3" applyFont="1" applyBorder="1" applyAlignment="1">
      <alignment horizontal="left" vertical="center" wrapText="1"/>
    </xf>
    <xf numFmtId="164" fontId="0" fillId="0" borderId="9" xfId="3" applyFont="1" applyBorder="1" applyAlignment="1">
      <alignment vertical="center" wrapText="1"/>
    </xf>
    <xf numFmtId="164" fontId="0" fillId="0" borderId="0" xfId="3" applyFont="1" applyFill="1" applyAlignment="1">
      <alignment vertical="top"/>
    </xf>
    <xf numFmtId="164" fontId="12" fillId="0" borderId="0" xfId="3" applyFont="1" applyBorder="1" applyAlignment="1">
      <alignment horizontal="center" vertical="center" wrapText="1"/>
    </xf>
    <xf numFmtId="164" fontId="17" fillId="0" borderId="0" xfId="3" applyFont="1" applyFill="1" applyBorder="1" applyAlignment="1">
      <alignment horizontal="left" vertical="center"/>
    </xf>
    <xf numFmtId="164" fontId="18" fillId="0" borderId="0" xfId="3" applyFont="1" applyFill="1" applyBorder="1" applyAlignment="1">
      <alignment horizontal="left" vertical="center"/>
    </xf>
    <xf numFmtId="164" fontId="19" fillId="0" borderId="0" xfId="3" applyFont="1" applyFill="1" applyBorder="1" applyAlignment="1">
      <alignment horizontal="left" vertical="center"/>
    </xf>
    <xf numFmtId="164" fontId="12" fillId="0" borderId="0" xfId="3" applyFont="1" applyFill="1" applyBorder="1" applyAlignment="1">
      <alignment horizontal="left" vertical="center"/>
    </xf>
    <xf numFmtId="164" fontId="12" fillId="0" borderId="0" xfId="3" applyFont="1"/>
    <xf numFmtId="164" fontId="0" fillId="0" borderId="0" xfId="3" applyFont="1" applyBorder="1"/>
    <xf numFmtId="164" fontId="0" fillId="0" borderId="19" xfId="3" applyFont="1" applyBorder="1"/>
    <xf numFmtId="164" fontId="8" fillId="0" borderId="0" xfId="3" applyFont="1" applyFill="1" applyBorder="1" applyAlignment="1">
      <alignment horizontal="center" vertical="center" wrapText="1"/>
    </xf>
    <xf numFmtId="164" fontId="0" fillId="0" borderId="0" xfId="3" applyFont="1" applyAlignment="1"/>
    <xf numFmtId="164" fontId="0" fillId="0" borderId="0" xfId="3" applyFont="1" applyAlignment="1">
      <alignment wrapText="1"/>
    </xf>
    <xf numFmtId="164" fontId="12" fillId="0" borderId="16" xfId="3" applyFont="1" applyFill="1" applyBorder="1" applyAlignment="1">
      <alignment horizontal="center"/>
    </xf>
    <xf numFmtId="164" fontId="0" fillId="8" borderId="5" xfId="3" applyFont="1" applyFill="1" applyBorder="1" applyAlignment="1">
      <alignment horizontal="right" vertical="center"/>
    </xf>
    <xf numFmtId="164" fontId="0" fillId="8" borderId="5" xfId="3" applyFont="1" applyFill="1" applyBorder="1" applyAlignment="1">
      <alignment horizontal="right" vertical="center" wrapText="1"/>
    </xf>
    <xf numFmtId="164" fontId="0" fillId="14" borderId="5" xfId="3" applyFont="1" applyFill="1" applyBorder="1" applyAlignment="1">
      <alignment horizontal="center" vertical="center"/>
    </xf>
    <xf numFmtId="164" fontId="0" fillId="14" borderId="5" xfId="3" applyFont="1" applyFill="1" applyBorder="1" applyAlignment="1">
      <alignment horizontal="center" vertical="center" wrapText="1"/>
    </xf>
    <xf numFmtId="164" fontId="0" fillId="0" borderId="9" xfId="3" applyFont="1" applyFill="1" applyBorder="1" applyAlignment="1">
      <alignment horizontal="center" vertical="center" wrapText="1"/>
    </xf>
    <xf numFmtId="164" fontId="0" fillId="8" borderId="5" xfId="3" applyFont="1" applyFill="1" applyBorder="1" applyAlignment="1">
      <alignment horizontal="center" vertical="center" wrapText="1"/>
    </xf>
    <xf numFmtId="164" fontId="0" fillId="8" borderId="9" xfId="3" applyFont="1" applyFill="1" applyBorder="1" applyAlignment="1">
      <alignment horizontal="center" vertical="center"/>
    </xf>
    <xf numFmtId="164" fontId="0" fillId="8" borderId="9" xfId="3" applyFont="1" applyFill="1" applyBorder="1" applyAlignment="1">
      <alignment horizontal="right" vertical="center"/>
    </xf>
    <xf numFmtId="164" fontId="0" fillId="9" borderId="5" xfId="3" applyFont="1" applyFill="1" applyBorder="1" applyAlignment="1">
      <alignment horizontal="right" vertical="center"/>
    </xf>
    <xf numFmtId="164" fontId="0" fillId="0" borderId="9" xfId="3" applyFont="1" applyBorder="1" applyAlignment="1">
      <alignment horizontal="right" vertical="center"/>
    </xf>
    <xf numFmtId="164" fontId="0" fillId="0" borderId="9" xfId="3" applyFont="1" applyBorder="1" applyAlignment="1">
      <alignment horizontal="right" vertical="center" wrapText="1"/>
    </xf>
    <xf numFmtId="164" fontId="12" fillId="0" borderId="16" xfId="3" applyFont="1" applyFill="1" applyBorder="1" applyAlignment="1">
      <alignment horizontal="center" vertical="center"/>
    </xf>
    <xf numFmtId="164" fontId="0" fillId="0" borderId="5" xfId="3" applyFont="1" applyBorder="1" applyAlignment="1">
      <alignment horizontal="right" vertical="center" wrapText="1"/>
    </xf>
    <xf numFmtId="164" fontId="14" fillId="0" borderId="0" xfId="3" applyFont="1" applyFill="1" applyBorder="1" applyAlignment="1">
      <alignment horizontal="center" vertical="top"/>
    </xf>
    <xf numFmtId="164" fontId="0" fillId="0" borderId="0" xfId="3" applyFont="1" applyFill="1" applyAlignment="1">
      <alignment horizontal="center" vertical="top"/>
    </xf>
    <xf numFmtId="164" fontId="0" fillId="0" borderId="0" xfId="3" applyFont="1" applyBorder="1" applyAlignment="1">
      <alignment horizontal="center" vertical="top"/>
    </xf>
    <xf numFmtId="164" fontId="0" fillId="0" borderId="0" xfId="3" applyFont="1" applyAlignment="1">
      <alignment horizontal="center" vertical="top"/>
    </xf>
    <xf numFmtId="164" fontId="0" fillId="0" borderId="0" xfId="3" applyFont="1" applyAlignment="1">
      <alignment horizontal="center"/>
    </xf>
    <xf numFmtId="164" fontId="12" fillId="0" borderId="0" xfId="3" applyFont="1" applyAlignment="1">
      <alignment horizontal="center"/>
    </xf>
    <xf numFmtId="164" fontId="12" fillId="0" borderId="0" xfId="3" applyFont="1" applyAlignment="1">
      <alignment horizontal="center" wrapText="1"/>
    </xf>
    <xf numFmtId="164" fontId="12" fillId="0" borderId="0" xfId="3" applyFont="1" applyAlignment="1">
      <alignment wrapText="1"/>
    </xf>
    <xf numFmtId="164" fontId="12" fillId="2" borderId="9" xfId="3" applyFont="1" applyFill="1" applyBorder="1" applyAlignment="1">
      <alignment horizontal="center" vertical="center" wrapText="1"/>
    </xf>
    <xf numFmtId="164" fontId="0" fillId="7" borderId="16" xfId="3" applyFont="1" applyFill="1" applyBorder="1" applyAlignment="1">
      <alignment horizontal="right" vertical="center" wrapText="1"/>
    </xf>
    <xf numFmtId="164" fontId="0" fillId="9" borderId="9" xfId="3" applyFont="1" applyFill="1" applyBorder="1" applyAlignment="1">
      <alignment vertical="center" wrapText="1"/>
    </xf>
    <xf numFmtId="164" fontId="0" fillId="0" borderId="16" xfId="3" applyFont="1" applyFill="1" applyBorder="1" applyAlignment="1">
      <alignment horizontal="right" vertical="center" wrapText="1"/>
    </xf>
    <xf numFmtId="164" fontId="0" fillId="0" borderId="9" xfId="3" applyFont="1" applyFill="1" applyBorder="1" applyAlignment="1">
      <alignment horizontal="right" vertical="center" wrapText="1"/>
    </xf>
    <xf numFmtId="164" fontId="13" fillId="0" borderId="9" xfId="3" applyFont="1" applyBorder="1" applyAlignment="1">
      <alignment horizontal="right" vertical="center" wrapText="1"/>
    </xf>
    <xf numFmtId="164" fontId="12" fillId="5" borderId="9" xfId="3" applyFont="1" applyFill="1" applyBorder="1" applyAlignment="1">
      <alignment horizontal="right" vertical="center" wrapText="1"/>
    </xf>
    <xf numFmtId="164" fontId="12" fillId="0" borderId="0" xfId="3" applyFont="1" applyBorder="1" applyAlignment="1">
      <alignment horizontal="right" vertical="center" wrapText="1"/>
    </xf>
    <xf numFmtId="164" fontId="0" fillId="0" borderId="0" xfId="3" applyFont="1" applyBorder="1" applyAlignment="1">
      <alignment vertical="center"/>
    </xf>
    <xf numFmtId="164" fontId="12" fillId="11" borderId="4" xfId="3" applyFont="1" applyFill="1" applyBorder="1" applyAlignment="1">
      <alignment vertical="center" wrapText="1"/>
    </xf>
    <xf numFmtId="164" fontId="23" fillId="0" borderId="7" xfId="3" applyFont="1" applyBorder="1" applyAlignment="1">
      <alignment horizontal="left" vertical="center" wrapText="1"/>
    </xf>
    <xf numFmtId="164" fontId="23" fillId="0" borderId="0" xfId="3" applyFont="1" applyAlignment="1">
      <alignment horizontal="right"/>
    </xf>
    <xf numFmtId="164" fontId="23" fillId="0" borderId="0" xfId="3" applyFont="1"/>
    <xf numFmtId="164" fontId="12" fillId="0" borderId="3" xfId="3" applyFont="1" applyBorder="1" applyAlignment="1"/>
    <xf numFmtId="14" fontId="12" fillId="0" borderId="3" xfId="3" applyNumberFormat="1" applyFont="1" applyBorder="1" applyAlignment="1"/>
    <xf numFmtId="164" fontId="28" fillId="9" borderId="9" xfId="3" applyFont="1" applyFill="1" applyBorder="1" applyAlignment="1">
      <alignment vertical="center" wrapText="1"/>
    </xf>
    <xf numFmtId="164" fontId="28" fillId="9" borderId="9" xfId="3" applyFont="1" applyFill="1" applyBorder="1" applyAlignment="1">
      <alignment horizontal="center" vertical="center" wrapText="1"/>
    </xf>
    <xf numFmtId="164" fontId="24" fillId="9" borderId="9" xfId="3" applyFont="1" applyFill="1" applyBorder="1" applyAlignment="1">
      <alignment vertical="center" wrapText="1"/>
    </xf>
    <xf numFmtId="164" fontId="24" fillId="9" borderId="9" xfId="3" applyFont="1" applyFill="1" applyBorder="1" applyAlignment="1">
      <alignment horizontal="center" vertical="center" wrapText="1"/>
    </xf>
    <xf numFmtId="164" fontId="24" fillId="8" borderId="9" xfId="3" applyFont="1" applyFill="1" applyBorder="1" applyAlignment="1">
      <alignment horizontal="center" vertical="center" wrapText="1"/>
    </xf>
    <xf numFmtId="164" fontId="24" fillId="13" borderId="9" xfId="3" applyFont="1" applyFill="1" applyBorder="1" applyAlignment="1">
      <alignment vertical="top" wrapText="1"/>
    </xf>
    <xf numFmtId="164" fontId="22" fillId="0" borderId="18" xfId="3" applyFont="1" applyBorder="1"/>
    <xf numFmtId="164" fontId="22" fillId="0" borderId="19" xfId="3" applyFont="1" applyBorder="1"/>
    <xf numFmtId="164" fontId="4" fillId="0" borderId="0" xfId="3" applyFont="1" applyBorder="1"/>
    <xf numFmtId="164" fontId="4" fillId="0" borderId="19" xfId="3" applyFont="1" applyBorder="1"/>
    <xf numFmtId="164" fontId="4" fillId="0" borderId="0" xfId="3" applyFont="1"/>
    <xf numFmtId="164" fontId="25" fillId="9" borderId="9" xfId="3" applyFont="1" applyFill="1" applyBorder="1" applyAlignment="1">
      <alignment vertical="center" wrapText="1"/>
    </xf>
    <xf numFmtId="164" fontId="24" fillId="8" borderId="9" xfId="3" applyFont="1" applyFill="1" applyBorder="1" applyAlignment="1">
      <alignment vertical="center" wrapText="1"/>
    </xf>
    <xf numFmtId="164" fontId="25" fillId="9" borderId="9" xfId="3" applyFont="1" applyFill="1" applyBorder="1" applyAlignment="1">
      <alignment horizontal="center" vertical="center" wrapText="1"/>
    </xf>
    <xf numFmtId="164" fontId="15" fillId="0" borderId="0" xfId="3" applyFont="1" applyFill="1" applyBorder="1" applyAlignment="1">
      <alignment vertical="center" wrapText="1"/>
    </xf>
    <xf numFmtId="164" fontId="14" fillId="0" borderId="0" xfId="3" applyFont="1" applyBorder="1" applyAlignment="1">
      <alignment horizontal="center" vertical="top"/>
    </xf>
    <xf numFmtId="164" fontId="22" fillId="0" borderId="18" xfId="3" applyFont="1" applyBorder="1" applyAlignment="1"/>
    <xf numFmtId="164" fontId="22" fillId="0" borderId="19" xfId="3" applyFont="1" applyBorder="1" applyAlignment="1">
      <alignment horizontal="left"/>
    </xf>
    <xf numFmtId="0" fontId="5" fillId="12" borderId="24" xfId="2" applyFont="1" applyFill="1" applyBorder="1" applyAlignment="1">
      <alignment horizontal="center" vertical="center" wrapText="1"/>
    </xf>
    <xf numFmtId="164" fontId="5" fillId="0" borderId="9" xfId="3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vertical="center" wrapText="1"/>
    </xf>
    <xf numFmtId="0" fontId="4" fillId="0" borderId="0" xfId="2" applyFill="1" applyAlignment="1">
      <alignment vertical="center"/>
    </xf>
    <xf numFmtId="4" fontId="12" fillId="0" borderId="18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4" fontId="0" fillId="0" borderId="0" xfId="0" applyNumberFormat="1"/>
    <xf numFmtId="0" fontId="12" fillId="0" borderId="9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44" fontId="12" fillId="0" borderId="9" xfId="1" applyFont="1" applyFill="1" applyBorder="1" applyAlignment="1">
      <alignment vertical="center"/>
    </xf>
    <xf numFmtId="44" fontId="12" fillId="0" borderId="9" xfId="1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right" vertical="center"/>
    </xf>
    <xf numFmtId="44" fontId="12" fillId="0" borderId="9" xfId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23" fillId="0" borderId="9" xfId="0" applyFont="1" applyBorder="1" applyAlignment="1">
      <alignment horizontal="right" vertical="center"/>
    </xf>
    <xf numFmtId="14" fontId="22" fillId="0" borderId="8" xfId="2" applyNumberFormat="1" applyFont="1" applyBorder="1" applyAlignment="1"/>
    <xf numFmtId="14" fontId="12" fillId="0" borderId="9" xfId="0" applyNumberFormat="1" applyFont="1" applyFill="1" applyBorder="1" applyAlignment="1">
      <alignment horizontal="center"/>
    </xf>
    <xf numFmtId="2" fontId="23" fillId="0" borderId="9" xfId="0" applyNumberFormat="1" applyFont="1" applyBorder="1" applyAlignment="1">
      <alignment vertical="center"/>
    </xf>
    <xf numFmtId="14" fontId="0" fillId="8" borderId="9" xfId="0" applyNumberFormat="1" applyFont="1" applyFill="1" applyBorder="1" applyAlignment="1">
      <alignment horizontal="center" vertical="center" wrapText="1"/>
    </xf>
    <xf numFmtId="164" fontId="0" fillId="8" borderId="16" xfId="3" applyFont="1" applyFill="1" applyBorder="1" applyAlignment="1">
      <alignment horizontal="right" vertical="center" wrapText="1"/>
    </xf>
    <xf numFmtId="14" fontId="0" fillId="8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164" fontId="0" fillId="0" borderId="0" xfId="3" applyFont="1" applyAlignment="1">
      <alignment horizontal="center" vertical="center"/>
    </xf>
    <xf numFmtId="14" fontId="0" fillId="0" borderId="9" xfId="0" applyNumberFormat="1" applyFont="1" applyFill="1" applyBorder="1" applyAlignment="1">
      <alignment horizontal="right" vertical="center"/>
    </xf>
    <xf numFmtId="14" fontId="0" fillId="0" borderId="5" xfId="0" applyNumberFormat="1" applyFont="1" applyFill="1" applyBorder="1" applyAlignment="1">
      <alignment horizontal="center" vertical="center"/>
    </xf>
    <xf numFmtId="164" fontId="0" fillId="0" borderId="9" xfId="3" applyFont="1" applyFill="1" applyBorder="1" applyAlignment="1">
      <alignment vertical="center" wrapText="1"/>
    </xf>
    <xf numFmtId="164" fontId="0" fillId="0" borderId="16" xfId="3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164" fontId="6" fillId="0" borderId="9" xfId="3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right" vertical="center" wrapText="1"/>
    </xf>
    <xf numFmtId="14" fontId="0" fillId="0" borderId="5" xfId="0" applyNumberFormat="1" applyFont="1" applyFill="1" applyBorder="1" applyAlignment="1">
      <alignment horizontal="right" vertical="center"/>
    </xf>
    <xf numFmtId="0" fontId="34" fillId="0" borderId="0" xfId="0" applyFont="1"/>
    <xf numFmtId="0" fontId="0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0" fillId="0" borderId="10" xfId="3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44" fontId="0" fillId="0" borderId="9" xfId="1" applyFont="1" applyFill="1" applyBorder="1"/>
    <xf numFmtId="44" fontId="6" fillId="0" borderId="9" xfId="1" applyFont="1" applyFill="1" applyBorder="1"/>
    <xf numFmtId="0" fontId="0" fillId="0" borderId="16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horizontal="left" vertical="center" wrapText="1"/>
    </xf>
    <xf numFmtId="0" fontId="24" fillId="0" borderId="9" xfId="2" applyFont="1" applyFill="1" applyBorder="1" applyAlignment="1">
      <alignment horizontal="center" vertical="center" wrapText="1"/>
    </xf>
    <xf numFmtId="14" fontId="24" fillId="0" borderId="9" xfId="2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14" fontId="0" fillId="8" borderId="5" xfId="0" applyNumberFormat="1" applyFont="1" applyFill="1" applyBorder="1" applyAlignment="1">
      <alignment horizontal="center" vertical="center"/>
    </xf>
    <xf numFmtId="14" fontId="0" fillId="8" borderId="16" xfId="0" applyNumberFormat="1" applyFont="1" applyFill="1" applyBorder="1" applyAlignment="1">
      <alignment horizontal="center" vertical="center" wrapText="1"/>
    </xf>
    <xf numFmtId="0" fontId="1" fillId="9" borderId="9" xfId="2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3" fillId="0" borderId="0" xfId="3" applyFont="1" applyFill="1" applyAlignment="1">
      <alignment vertical="center"/>
    </xf>
    <xf numFmtId="0" fontId="13" fillId="0" borderId="0" xfId="0" applyFont="1" applyFill="1"/>
    <xf numFmtId="0" fontId="12" fillId="0" borderId="0" xfId="0" applyFont="1" applyFill="1"/>
    <xf numFmtId="0" fontId="22" fillId="0" borderId="12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164" fontId="12" fillId="0" borderId="19" xfId="3" applyFont="1" applyBorder="1" applyAlignment="1">
      <alignment horizontal="center"/>
    </xf>
    <xf numFmtId="164" fontId="12" fillId="0" borderId="13" xfId="3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4" fontId="21" fillId="0" borderId="4" xfId="1" applyFont="1" applyFill="1" applyBorder="1" applyAlignment="1">
      <alignment horizontal="center"/>
    </xf>
    <xf numFmtId="44" fontId="21" fillId="0" borderId="3" xfId="1" applyFont="1" applyFill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4" fontId="12" fillId="0" borderId="18" xfId="3" applyNumberFormat="1" applyFont="1" applyBorder="1" applyAlignment="1">
      <alignment horizontal="center"/>
    </xf>
    <xf numFmtId="14" fontId="12" fillId="0" borderId="8" xfId="3" applyNumberFormat="1" applyFont="1" applyBorder="1" applyAlignment="1">
      <alignment horizontal="center"/>
    </xf>
    <xf numFmtId="14" fontId="12" fillId="0" borderId="1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4" fontId="21" fillId="0" borderId="9" xfId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5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 wrapText="1"/>
    </xf>
    <xf numFmtId="14" fontId="0" fillId="6" borderId="7" xfId="0" applyNumberFormat="1" applyFont="1" applyFill="1" applyBorder="1" applyAlignment="1">
      <alignment horizontal="center" vertical="center" wrapText="1"/>
    </xf>
    <xf numFmtId="14" fontId="0" fillId="6" borderId="18" xfId="0" applyNumberFormat="1" applyFont="1" applyFill="1" applyBorder="1" applyAlignment="1">
      <alignment horizontal="center" vertical="center" wrapText="1"/>
    </xf>
    <xf numFmtId="14" fontId="0" fillId="6" borderId="14" xfId="0" applyNumberFormat="1" applyFont="1" applyFill="1" applyBorder="1" applyAlignment="1">
      <alignment horizontal="center" vertical="center" wrapText="1"/>
    </xf>
    <xf numFmtId="14" fontId="0" fillId="6" borderId="0" xfId="0" applyNumberFormat="1" applyFont="1" applyFill="1" applyBorder="1" applyAlignment="1">
      <alignment horizontal="center" vertical="center" wrapText="1"/>
    </xf>
    <xf numFmtId="14" fontId="0" fillId="6" borderId="12" xfId="0" applyNumberFormat="1" applyFont="1" applyFill="1" applyBorder="1" applyAlignment="1">
      <alignment horizontal="center" vertical="center" wrapText="1"/>
    </xf>
    <xf numFmtId="14" fontId="0" fillId="6" borderId="19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164" fontId="12" fillId="0" borderId="7" xfId="3" applyFont="1" applyFill="1" applyBorder="1" applyAlignment="1">
      <alignment horizontal="center" vertical="center" wrapText="1"/>
    </xf>
    <xf numFmtId="164" fontId="12" fillId="0" borderId="8" xfId="3" applyFont="1" applyFill="1" applyBorder="1" applyAlignment="1">
      <alignment horizontal="center" vertical="center" wrapText="1"/>
    </xf>
    <xf numFmtId="164" fontId="12" fillId="0" borderId="12" xfId="3" applyFont="1" applyFill="1" applyBorder="1" applyAlignment="1">
      <alignment horizontal="center" vertical="center" wrapText="1"/>
    </xf>
    <xf numFmtId="164" fontId="12" fillId="0" borderId="13" xfId="3" applyFont="1" applyFill="1" applyBorder="1" applyAlignment="1">
      <alignment horizontal="center" vertical="center" wrapText="1"/>
    </xf>
    <xf numFmtId="164" fontId="12" fillId="0" borderId="7" xfId="3" applyFont="1" applyFill="1" applyBorder="1" applyAlignment="1">
      <alignment horizontal="center" vertical="center"/>
    </xf>
    <xf numFmtId="164" fontId="12" fillId="0" borderId="8" xfId="3" applyFont="1" applyFill="1" applyBorder="1" applyAlignment="1">
      <alignment horizontal="center" vertical="center"/>
    </xf>
    <xf numFmtId="164" fontId="12" fillId="0" borderId="12" xfId="3" applyFont="1" applyFill="1" applyBorder="1" applyAlignment="1">
      <alignment horizontal="center" vertical="center"/>
    </xf>
    <xf numFmtId="164" fontId="12" fillId="0" borderId="13" xfId="3" applyFont="1" applyFill="1" applyBorder="1" applyAlignment="1">
      <alignment horizontal="center" vertical="center"/>
    </xf>
    <xf numFmtId="15" fontId="11" fillId="4" borderId="4" xfId="0" applyNumberFormat="1" applyFont="1" applyFill="1" applyBorder="1" applyAlignment="1">
      <alignment horizontal="left" vertical="center" wrapText="1"/>
    </xf>
    <xf numFmtId="15" fontId="11" fillId="4" borderId="2" xfId="0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12" fillId="3" borderId="5" xfId="3" applyFont="1" applyFill="1" applyBorder="1" applyAlignment="1">
      <alignment horizontal="center" vertical="center" wrapText="1"/>
    </xf>
    <xf numFmtId="164" fontId="6" fillId="0" borderId="10" xfId="3" applyFont="1" applyBorder="1" applyAlignment="1">
      <alignment vertical="center"/>
    </xf>
    <xf numFmtId="164" fontId="6" fillId="0" borderId="16" xfId="3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64" fontId="6" fillId="0" borderId="10" xfId="3" applyFont="1" applyBorder="1"/>
    <xf numFmtId="164" fontId="6" fillId="0" borderId="16" xfId="3" applyFont="1" applyBorder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14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3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12" fillId="0" borderId="7" xfId="3" applyFont="1" applyBorder="1" applyAlignment="1">
      <alignment horizontal="center" vertical="center" wrapText="1"/>
    </xf>
    <xf numFmtId="164" fontId="12" fillId="0" borderId="8" xfId="3" applyFont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168" fontId="7" fillId="0" borderId="0" xfId="0" applyNumberFormat="1" applyFont="1" applyFill="1" applyAlignment="1">
      <alignment horizontal="left" vertical="center" wrapText="1"/>
    </xf>
    <xf numFmtId="0" fontId="5" fillId="12" borderId="26" xfId="2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5" fillId="0" borderId="0" xfId="2" applyFont="1" applyAlignment="1">
      <alignment horizontal="left"/>
    </xf>
    <xf numFmtId="164" fontId="5" fillId="12" borderId="26" xfId="3" applyFont="1" applyFill="1" applyBorder="1" applyAlignment="1">
      <alignment horizontal="center" vertical="center" wrapText="1"/>
    </xf>
    <xf numFmtId="164" fontId="0" fillId="0" borderId="27" xfId="3" applyFont="1" applyBorder="1" applyAlignment="1">
      <alignment vertical="center" wrapText="1"/>
    </xf>
    <xf numFmtId="164" fontId="0" fillId="0" borderId="27" xfId="3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12" borderId="24" xfId="2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2" fillId="0" borderId="14" xfId="2" applyFont="1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15" xfId="2" applyBorder="1" applyAlignment="1">
      <alignment horizontal="center"/>
    </xf>
    <xf numFmtId="0" fontId="12" fillId="0" borderId="4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7" borderId="9" xfId="2" applyFont="1" applyFill="1" applyBorder="1" applyAlignment="1">
      <alignment horizontal="left" vertical="center"/>
    </xf>
    <xf numFmtId="0" fontId="12" fillId="8" borderId="9" xfId="2" applyFont="1" applyFill="1" applyBorder="1" applyAlignment="1">
      <alignment horizontal="left" vertical="center"/>
    </xf>
    <xf numFmtId="0" fontId="12" fillId="9" borderId="9" xfId="2" applyFont="1" applyFill="1" applyBorder="1" applyAlignment="1">
      <alignment horizontal="left" vertical="center"/>
    </xf>
    <xf numFmtId="0" fontId="12" fillId="0" borderId="9" xfId="2" applyFont="1" applyFill="1" applyBorder="1" applyAlignment="1">
      <alignment horizontal="left" vertical="center"/>
    </xf>
    <xf numFmtId="0" fontId="12" fillId="0" borderId="7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8" xfId="2" applyFont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jimenez\Documents\AGENTE%20FINANCIERO\CALIDAD\Control%20entradas%20y%20salidas%202017%20Ma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davila\AppData\Local\Microsoft\Windows\INetCache\Content.Outlook\5SXYXLZK\INFORMACION%20SER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s"/>
      <sheetName val="Glosario"/>
      <sheetName val="Conceptos"/>
    </sheetNames>
    <sheetDataSet>
      <sheetData sheetId="0"/>
      <sheetData sheetId="1">
        <row r="6">
          <cell r="E6" t="str">
            <v>ERZ</v>
          </cell>
        </row>
        <row r="7">
          <cell r="E7" t="str">
            <v>AMJ</v>
          </cell>
        </row>
        <row r="8">
          <cell r="E8" t="str">
            <v>NVVM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os"/>
      <sheetName val="Consultores"/>
      <sheetName val="Bienes-Obra- SNC"/>
      <sheetName val="Transferencia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BA82"/>
  <sheetViews>
    <sheetView zoomScale="80" zoomScaleNormal="80" workbookViewId="0">
      <pane ySplit="10" topLeftCell="A62" activePane="bottomLeft" state="frozenSplit"/>
      <selection activeCell="B1" sqref="B1"/>
      <selection pane="bottomLeft" activeCell="C72" sqref="C72:D72"/>
    </sheetView>
  </sheetViews>
  <sheetFormatPr defaultColWidth="11.5703125" defaultRowHeight="12.75" x14ac:dyDescent="0.2"/>
  <cols>
    <col min="1" max="1" width="27.7109375" customWidth="1"/>
    <col min="2" max="2" width="56.42578125" customWidth="1"/>
    <col min="3" max="3" width="24.28515625" style="252" customWidth="1"/>
    <col min="4" max="4" width="22.5703125" style="252" customWidth="1"/>
    <col min="5" max="5" width="14" customWidth="1"/>
    <col min="6" max="7" width="32.7109375" customWidth="1"/>
    <col min="8" max="35" width="14.7109375" customWidth="1"/>
    <col min="36" max="36" width="28.42578125" style="4" customWidth="1"/>
    <col min="37" max="37" width="20.28515625" style="252" customWidth="1"/>
    <col min="38" max="38" width="17.42578125" style="277" customWidth="1"/>
    <col min="39" max="39" width="0" style="252" hidden="1" customWidth="1"/>
    <col min="40" max="40" width="15.7109375" style="252" hidden="1" customWidth="1"/>
    <col min="41" max="41" width="20" style="252" customWidth="1"/>
    <col min="42" max="42" width="13.5703125" style="252" customWidth="1"/>
    <col min="43" max="43" width="11.42578125" style="74"/>
    <col min="44" max="44" width="16.5703125" customWidth="1"/>
    <col min="45" max="45" width="15.5703125" customWidth="1"/>
  </cols>
  <sheetData>
    <row r="1" spans="1:53" ht="15.75" x14ac:dyDescent="0.25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</row>
    <row r="2" spans="1:53" ht="15.75" x14ac:dyDescent="0.25">
      <c r="A2" s="489" t="s">
        <v>257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  <c r="AI2" s="489"/>
      <c r="AJ2" s="489"/>
      <c r="AK2" s="489"/>
      <c r="AL2" s="489"/>
      <c r="AM2" s="489"/>
      <c r="AN2" s="489"/>
      <c r="AO2" s="489"/>
      <c r="AP2" s="489"/>
    </row>
    <row r="3" spans="1:53" ht="15.75" customHeight="1" x14ac:dyDescent="0.25">
      <c r="A3" s="489" t="s">
        <v>256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</row>
    <row r="4" spans="1:53" ht="15.75" customHeight="1" x14ac:dyDescent="0.2">
      <c r="A4" s="491" t="s">
        <v>262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</row>
    <row r="5" spans="1:53" s="1" customFormat="1" ht="15.75" x14ac:dyDescent="0.2">
      <c r="B5" s="2"/>
      <c r="C5" s="251"/>
      <c r="D5" s="25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51"/>
      <c r="AL5" s="251"/>
      <c r="AM5" s="275"/>
      <c r="AN5" s="275"/>
      <c r="AO5" s="276"/>
      <c r="AP5" s="276"/>
      <c r="AQ5" s="388"/>
    </row>
    <row r="6" spans="1:53" x14ac:dyDescent="0.2">
      <c r="F6" s="3"/>
      <c r="G6" s="492"/>
      <c r="H6" s="492"/>
      <c r="I6" s="492"/>
      <c r="J6" s="492"/>
      <c r="K6" s="492"/>
      <c r="L6" s="492"/>
      <c r="M6" s="492"/>
      <c r="N6" s="492"/>
      <c r="O6" s="492"/>
      <c r="P6" s="492"/>
    </row>
    <row r="7" spans="1:53" ht="26.25" customHeight="1" x14ac:dyDescent="0.25">
      <c r="A7" s="493" t="s">
        <v>1</v>
      </c>
      <c r="B7" s="494"/>
      <c r="C7" s="494"/>
      <c r="D7" s="494"/>
      <c r="E7" s="494"/>
      <c r="F7" s="494"/>
      <c r="G7" s="495"/>
      <c r="H7" s="496" t="s">
        <v>2</v>
      </c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8"/>
      <c r="AJ7" s="496" t="s">
        <v>3</v>
      </c>
      <c r="AK7" s="497"/>
      <c r="AL7" s="497"/>
      <c r="AM7" s="497"/>
      <c r="AN7" s="497"/>
      <c r="AO7" s="497"/>
      <c r="AP7" s="498"/>
    </row>
    <row r="8" spans="1:53" s="5" customFormat="1" ht="52.5" customHeight="1" x14ac:dyDescent="0.2">
      <c r="A8" s="477" t="s">
        <v>4</v>
      </c>
      <c r="B8" s="479" t="s">
        <v>5</v>
      </c>
      <c r="C8" s="482" t="s">
        <v>6</v>
      </c>
      <c r="D8" s="482" t="s">
        <v>7</v>
      </c>
      <c r="E8" s="479" t="s">
        <v>8</v>
      </c>
      <c r="F8" s="426" t="s">
        <v>9</v>
      </c>
      <c r="G8" s="427"/>
      <c r="H8" s="426" t="s">
        <v>10</v>
      </c>
      <c r="I8" s="427"/>
      <c r="J8" s="426" t="s">
        <v>11</v>
      </c>
      <c r="K8" s="427"/>
      <c r="L8" s="433" t="s">
        <v>12</v>
      </c>
      <c r="M8" s="434"/>
      <c r="N8" s="426" t="s">
        <v>13</v>
      </c>
      <c r="O8" s="427"/>
      <c r="P8" s="485" t="s">
        <v>14</v>
      </c>
      <c r="Q8" s="486"/>
      <c r="R8" s="485" t="s">
        <v>15</v>
      </c>
      <c r="S8" s="486"/>
      <c r="T8" s="433" t="s">
        <v>16</v>
      </c>
      <c r="U8" s="434"/>
      <c r="V8" s="426" t="s">
        <v>11</v>
      </c>
      <c r="W8" s="427"/>
      <c r="X8" s="485" t="s">
        <v>17</v>
      </c>
      <c r="Y8" s="486"/>
      <c r="Z8" s="433" t="s">
        <v>18</v>
      </c>
      <c r="AA8" s="434"/>
      <c r="AB8" s="426" t="s">
        <v>11</v>
      </c>
      <c r="AC8" s="427"/>
      <c r="AD8" s="437" t="s">
        <v>19</v>
      </c>
      <c r="AE8" s="437"/>
      <c r="AF8" s="426" t="s">
        <v>20</v>
      </c>
      <c r="AG8" s="427"/>
      <c r="AH8" s="426" t="s">
        <v>21</v>
      </c>
      <c r="AI8" s="427"/>
      <c r="AJ8" s="464" t="s">
        <v>22</v>
      </c>
      <c r="AK8" s="467" t="s">
        <v>23</v>
      </c>
      <c r="AL8" s="468"/>
      <c r="AM8" s="471" t="s">
        <v>24</v>
      </c>
      <c r="AN8" s="472"/>
      <c r="AO8" s="471" t="s">
        <v>25</v>
      </c>
      <c r="AP8" s="472"/>
      <c r="AQ8" s="132"/>
    </row>
    <row r="9" spans="1:53" s="5" customFormat="1" x14ac:dyDescent="0.2">
      <c r="A9" s="478"/>
      <c r="B9" s="480"/>
      <c r="C9" s="487"/>
      <c r="D9" s="487"/>
      <c r="E9" s="480"/>
      <c r="F9" s="435"/>
      <c r="G9" s="436"/>
      <c r="H9" s="501" t="s">
        <v>26</v>
      </c>
      <c r="I9" s="402"/>
      <c r="J9" s="6"/>
      <c r="K9" s="7"/>
      <c r="L9" s="502" t="s">
        <v>26</v>
      </c>
      <c r="M9" s="503"/>
      <c r="N9" s="428"/>
      <c r="O9" s="429"/>
      <c r="P9" s="485" t="s">
        <v>27</v>
      </c>
      <c r="Q9" s="486"/>
      <c r="R9" s="485" t="s">
        <v>28</v>
      </c>
      <c r="S9" s="486"/>
      <c r="T9" s="433" t="s">
        <v>29</v>
      </c>
      <c r="U9" s="434"/>
      <c r="V9" s="435"/>
      <c r="W9" s="436"/>
      <c r="X9" s="433" t="s">
        <v>28</v>
      </c>
      <c r="Y9" s="434"/>
      <c r="Z9" s="433" t="s">
        <v>30</v>
      </c>
      <c r="AA9" s="434"/>
      <c r="AB9" s="435"/>
      <c r="AC9" s="436"/>
      <c r="AD9" s="437"/>
      <c r="AE9" s="437"/>
      <c r="AF9" s="428"/>
      <c r="AG9" s="429"/>
      <c r="AH9" s="428"/>
      <c r="AI9" s="429"/>
      <c r="AJ9" s="499"/>
      <c r="AK9" s="469"/>
      <c r="AL9" s="470"/>
      <c r="AM9" s="473"/>
      <c r="AN9" s="474"/>
      <c r="AO9" s="473"/>
      <c r="AP9" s="474"/>
      <c r="AQ9" s="132"/>
    </row>
    <row r="10" spans="1:53" s="5" customFormat="1" ht="17.25" customHeight="1" x14ac:dyDescent="0.2">
      <c r="A10" s="478"/>
      <c r="B10" s="481"/>
      <c r="C10" s="488"/>
      <c r="D10" s="488"/>
      <c r="E10" s="481"/>
      <c r="F10" s="8" t="s">
        <v>31</v>
      </c>
      <c r="G10" s="6" t="s">
        <v>32</v>
      </c>
      <c r="H10" s="9" t="s">
        <v>33</v>
      </c>
      <c r="I10" s="10" t="s">
        <v>34</v>
      </c>
      <c r="J10" s="9" t="s">
        <v>33</v>
      </c>
      <c r="K10" s="10" t="s">
        <v>34</v>
      </c>
      <c r="L10" s="9" t="s">
        <v>33</v>
      </c>
      <c r="M10" s="10" t="s">
        <v>34</v>
      </c>
      <c r="N10" s="9" t="s">
        <v>33</v>
      </c>
      <c r="O10" s="10" t="s">
        <v>34</v>
      </c>
      <c r="P10" s="9" t="s">
        <v>33</v>
      </c>
      <c r="Q10" s="10" t="s">
        <v>34</v>
      </c>
      <c r="R10" s="9" t="s">
        <v>33</v>
      </c>
      <c r="S10" s="10" t="s">
        <v>34</v>
      </c>
      <c r="T10" s="9" t="s">
        <v>33</v>
      </c>
      <c r="U10" s="10" t="s">
        <v>34</v>
      </c>
      <c r="V10" s="9" t="s">
        <v>33</v>
      </c>
      <c r="W10" s="10" t="s">
        <v>34</v>
      </c>
      <c r="X10" s="9" t="s">
        <v>33</v>
      </c>
      <c r="Y10" s="10" t="s">
        <v>34</v>
      </c>
      <c r="Z10" s="9" t="s">
        <v>33</v>
      </c>
      <c r="AA10" s="10" t="s">
        <v>34</v>
      </c>
      <c r="AB10" s="9" t="s">
        <v>33</v>
      </c>
      <c r="AC10" s="10" t="s">
        <v>34</v>
      </c>
      <c r="AD10" s="9" t="s">
        <v>33</v>
      </c>
      <c r="AE10" s="351" t="s">
        <v>34</v>
      </c>
      <c r="AF10" s="9" t="s">
        <v>33</v>
      </c>
      <c r="AG10" s="10" t="s">
        <v>34</v>
      </c>
      <c r="AH10" s="9" t="s">
        <v>33</v>
      </c>
      <c r="AI10" s="10" t="s">
        <v>34</v>
      </c>
      <c r="AJ10" s="500"/>
      <c r="AK10" s="278" t="s">
        <v>35</v>
      </c>
      <c r="AL10" s="278" t="s">
        <v>36</v>
      </c>
      <c r="AM10" s="278" t="s">
        <v>35</v>
      </c>
      <c r="AN10" s="278" t="s">
        <v>36</v>
      </c>
      <c r="AO10" s="278" t="s">
        <v>35</v>
      </c>
      <c r="AP10" s="278" t="s">
        <v>36</v>
      </c>
      <c r="AQ10" s="132"/>
    </row>
    <row r="11" spans="1:53" ht="19.5" customHeight="1" x14ac:dyDescent="0.2">
      <c r="A11" s="475" t="s">
        <v>37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</row>
    <row r="12" spans="1:53" s="235" customFormat="1" ht="60" customHeight="1" x14ac:dyDescent="0.2">
      <c r="A12" s="202" t="s">
        <v>148</v>
      </c>
      <c r="B12" s="202" t="s">
        <v>146</v>
      </c>
      <c r="C12" s="253">
        <f>D12*22</f>
        <v>569999.98</v>
      </c>
      <c r="D12" s="362">
        <v>25909.09</v>
      </c>
      <c r="E12" s="216" t="s">
        <v>113</v>
      </c>
      <c r="F12" s="202" t="s">
        <v>147</v>
      </c>
      <c r="G12" s="214" t="s">
        <v>147</v>
      </c>
      <c r="H12" s="367" t="s">
        <v>141</v>
      </c>
      <c r="I12" s="367" t="s">
        <v>141</v>
      </c>
      <c r="J12" s="367" t="s">
        <v>141</v>
      </c>
      <c r="K12" s="367" t="s">
        <v>141</v>
      </c>
      <c r="L12" s="360" t="s">
        <v>141</v>
      </c>
      <c r="M12" s="367" t="s">
        <v>141</v>
      </c>
      <c r="N12" s="360" t="s">
        <v>141</v>
      </c>
      <c r="O12" s="367" t="s">
        <v>141</v>
      </c>
      <c r="P12" s="360" t="s">
        <v>141</v>
      </c>
      <c r="Q12" s="367" t="s">
        <v>141</v>
      </c>
      <c r="R12" s="360" t="s">
        <v>141</v>
      </c>
      <c r="S12" s="367" t="s">
        <v>141</v>
      </c>
      <c r="T12" s="360" t="s">
        <v>141</v>
      </c>
      <c r="U12" s="367" t="s">
        <v>141</v>
      </c>
      <c r="V12" s="360" t="s">
        <v>141</v>
      </c>
      <c r="W12" s="367" t="s">
        <v>141</v>
      </c>
      <c r="X12" s="360" t="s">
        <v>141</v>
      </c>
      <c r="Y12" s="367" t="s">
        <v>141</v>
      </c>
      <c r="Z12" s="360">
        <v>42845</v>
      </c>
      <c r="AA12" s="154">
        <v>42887</v>
      </c>
      <c r="AB12" s="367" t="s">
        <v>141</v>
      </c>
      <c r="AC12" s="154">
        <v>42887</v>
      </c>
      <c r="AD12" s="360">
        <v>42849</v>
      </c>
      <c r="AE12" s="360">
        <v>42899</v>
      </c>
      <c r="AF12" s="368" t="s">
        <v>141</v>
      </c>
      <c r="AG12" s="155">
        <v>42887</v>
      </c>
      <c r="AH12" s="368">
        <v>43007</v>
      </c>
      <c r="AI12" s="155">
        <v>43052</v>
      </c>
      <c r="AJ12" s="145" t="s">
        <v>149</v>
      </c>
      <c r="AK12" s="279">
        <v>570000</v>
      </c>
      <c r="AL12" s="280">
        <f>570000/18.1802</f>
        <v>31352.790398345453</v>
      </c>
      <c r="AM12" s="253" t="s">
        <v>141</v>
      </c>
      <c r="AN12" s="253" t="s">
        <v>141</v>
      </c>
      <c r="AO12" s="253">
        <v>342000</v>
      </c>
      <c r="AP12" s="253">
        <f>342000/18.1802</f>
        <v>18811.674239007272</v>
      </c>
      <c r="AQ12" s="358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</row>
    <row r="13" spans="1:53" s="235" customFormat="1" ht="25.5" customHeight="1" x14ac:dyDescent="0.2">
      <c r="A13" s="163" t="s">
        <v>152</v>
      </c>
      <c r="B13" s="164" t="s">
        <v>153</v>
      </c>
      <c r="C13" s="256">
        <v>250000</v>
      </c>
      <c r="D13" s="255">
        <v>11363.64</v>
      </c>
      <c r="E13" s="164" t="s">
        <v>113</v>
      </c>
      <c r="F13" s="164" t="s">
        <v>57</v>
      </c>
      <c r="G13" s="165" t="s">
        <v>57</v>
      </c>
      <c r="H13" s="166">
        <v>42795</v>
      </c>
      <c r="I13" s="353">
        <v>42829</v>
      </c>
      <c r="J13" s="166" t="s">
        <v>141</v>
      </c>
      <c r="K13" s="166" t="s">
        <v>141</v>
      </c>
      <c r="L13" s="167">
        <v>42811</v>
      </c>
      <c r="M13" s="355" t="s">
        <v>154</v>
      </c>
      <c r="N13" s="167" t="s">
        <v>141</v>
      </c>
      <c r="O13" s="167" t="s">
        <v>141</v>
      </c>
      <c r="P13" s="167" t="s">
        <v>141</v>
      </c>
      <c r="Q13" s="167" t="s">
        <v>141</v>
      </c>
      <c r="R13" s="167" t="s">
        <v>141</v>
      </c>
      <c r="S13" s="221" t="s">
        <v>141</v>
      </c>
      <c r="T13" s="167" t="s">
        <v>141</v>
      </c>
      <c r="U13" s="221" t="s">
        <v>141</v>
      </c>
      <c r="V13" s="167" t="s">
        <v>141</v>
      </c>
      <c r="W13" s="167" t="s">
        <v>141</v>
      </c>
      <c r="X13" s="167" t="s">
        <v>141</v>
      </c>
      <c r="Y13" s="167" t="s">
        <v>141</v>
      </c>
      <c r="Z13" s="221">
        <v>42818</v>
      </c>
      <c r="AA13" s="355">
        <v>42915</v>
      </c>
      <c r="AB13" s="167"/>
      <c r="AC13" s="167"/>
      <c r="AD13" s="221">
        <v>42828</v>
      </c>
      <c r="AE13" s="221"/>
      <c r="AF13" s="361"/>
      <c r="AG13" s="361"/>
      <c r="AH13" s="361">
        <v>42916</v>
      </c>
      <c r="AI13" s="168"/>
      <c r="AJ13" s="169"/>
      <c r="AK13" s="281"/>
      <c r="AL13" s="282"/>
      <c r="AM13" s="255"/>
      <c r="AN13" s="255"/>
      <c r="AO13" s="283"/>
      <c r="AP13" s="255"/>
      <c r="AQ13" s="358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</row>
    <row r="14" spans="1:53" s="235" customFormat="1" ht="54" customHeight="1" x14ac:dyDescent="0.2">
      <c r="A14" s="364" t="s">
        <v>155</v>
      </c>
      <c r="B14" s="356" t="s">
        <v>156</v>
      </c>
      <c r="C14" s="254">
        <v>1012000</v>
      </c>
      <c r="D14" s="363">
        <v>39727.269999999997</v>
      </c>
      <c r="E14" s="215" t="s">
        <v>113</v>
      </c>
      <c r="F14" s="215" t="s">
        <v>63</v>
      </c>
      <c r="G14" s="152" t="s">
        <v>63</v>
      </c>
      <c r="H14" s="217" t="s">
        <v>141</v>
      </c>
      <c r="I14" s="217" t="s">
        <v>141</v>
      </c>
      <c r="J14" s="217" t="s">
        <v>141</v>
      </c>
      <c r="K14" s="217" t="s">
        <v>141</v>
      </c>
      <c r="L14" s="221" t="s">
        <v>141</v>
      </c>
      <c r="M14" s="217" t="s">
        <v>141</v>
      </c>
      <c r="N14" s="221" t="s">
        <v>141</v>
      </c>
      <c r="O14" s="217" t="s">
        <v>141</v>
      </c>
      <c r="P14" s="221" t="s">
        <v>141</v>
      </c>
      <c r="Q14" s="217" t="s">
        <v>141</v>
      </c>
      <c r="R14" s="221" t="s">
        <v>141</v>
      </c>
      <c r="S14" s="217" t="s">
        <v>141</v>
      </c>
      <c r="T14" s="221" t="s">
        <v>141</v>
      </c>
      <c r="U14" s="217" t="s">
        <v>141</v>
      </c>
      <c r="V14" s="221" t="s">
        <v>141</v>
      </c>
      <c r="W14" s="217" t="s">
        <v>141</v>
      </c>
      <c r="X14" s="221" t="s">
        <v>141</v>
      </c>
      <c r="Y14" s="217" t="s">
        <v>141</v>
      </c>
      <c r="Z14" s="221" t="s">
        <v>141</v>
      </c>
      <c r="AA14" s="217" t="s">
        <v>141</v>
      </c>
      <c r="AB14" s="361" t="s">
        <v>141</v>
      </c>
      <c r="AC14" s="217" t="s">
        <v>141</v>
      </c>
      <c r="AD14" s="221">
        <v>42795</v>
      </c>
      <c r="AE14" s="148">
        <v>42845</v>
      </c>
      <c r="AF14" s="361" t="s">
        <v>141</v>
      </c>
      <c r="AG14" s="149">
        <v>42941</v>
      </c>
      <c r="AH14" s="361">
        <v>43100</v>
      </c>
      <c r="AI14" s="149">
        <v>43100</v>
      </c>
      <c r="AJ14" s="145" t="s">
        <v>157</v>
      </c>
      <c r="AK14" s="280">
        <v>1012000</v>
      </c>
      <c r="AL14" s="284">
        <f>1012000/18.8374</f>
        <v>53722.912928535792</v>
      </c>
      <c r="AM14" s="256" t="s">
        <v>141</v>
      </c>
      <c r="AN14" s="256" t="s">
        <v>141</v>
      </c>
      <c r="AO14" s="256">
        <v>0</v>
      </c>
      <c r="AP14" s="256">
        <v>0</v>
      </c>
      <c r="AQ14" s="358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</row>
    <row r="15" spans="1:53" s="235" customFormat="1" ht="57.75" customHeight="1" x14ac:dyDescent="0.2">
      <c r="A15" s="200" t="s">
        <v>158</v>
      </c>
      <c r="B15" s="216" t="s">
        <v>159</v>
      </c>
      <c r="C15" s="354">
        <v>1001650</v>
      </c>
      <c r="D15" s="363">
        <v>46313.64</v>
      </c>
      <c r="E15" s="215" t="s">
        <v>113</v>
      </c>
      <c r="F15" s="215" t="s">
        <v>63</v>
      </c>
      <c r="G15" s="152" t="s">
        <v>63</v>
      </c>
      <c r="H15" s="217" t="s">
        <v>141</v>
      </c>
      <c r="I15" s="217" t="s">
        <v>141</v>
      </c>
      <c r="J15" s="217" t="s">
        <v>141</v>
      </c>
      <c r="K15" s="217" t="s">
        <v>141</v>
      </c>
      <c r="L15" s="221" t="s">
        <v>141</v>
      </c>
      <c r="M15" s="221" t="s">
        <v>141</v>
      </c>
      <c r="N15" s="221" t="s">
        <v>141</v>
      </c>
      <c r="O15" s="221" t="s">
        <v>141</v>
      </c>
      <c r="P15" s="221" t="s">
        <v>141</v>
      </c>
      <c r="Q15" s="217" t="s">
        <v>141</v>
      </c>
      <c r="R15" s="221" t="s">
        <v>141</v>
      </c>
      <c r="S15" s="217" t="s">
        <v>141</v>
      </c>
      <c r="T15" s="221" t="s">
        <v>141</v>
      </c>
      <c r="U15" s="217" t="s">
        <v>141</v>
      </c>
      <c r="V15" s="221" t="s">
        <v>141</v>
      </c>
      <c r="W15" s="217" t="s">
        <v>141</v>
      </c>
      <c r="X15" s="221" t="s">
        <v>141</v>
      </c>
      <c r="Y15" s="217" t="s">
        <v>141</v>
      </c>
      <c r="Z15" s="382" t="s">
        <v>141</v>
      </c>
      <c r="AA15" s="217" t="s">
        <v>141</v>
      </c>
      <c r="AB15" s="361" t="s">
        <v>141</v>
      </c>
      <c r="AC15" s="217" t="s">
        <v>141</v>
      </c>
      <c r="AD15" s="221">
        <v>42795</v>
      </c>
      <c r="AE15" s="148">
        <v>42845</v>
      </c>
      <c r="AF15" s="361" t="s">
        <v>141</v>
      </c>
      <c r="AG15" s="383">
        <v>42941</v>
      </c>
      <c r="AH15" s="361">
        <v>43085</v>
      </c>
      <c r="AI15" s="149">
        <v>43100</v>
      </c>
      <c r="AJ15" s="145" t="s">
        <v>160</v>
      </c>
      <c r="AK15" s="280">
        <v>1001650</v>
      </c>
      <c r="AL15" s="284">
        <f>1001650/18.8374</f>
        <v>53173.474046312127</v>
      </c>
      <c r="AM15" s="256" t="s">
        <v>141</v>
      </c>
      <c r="AN15" s="256" t="s">
        <v>141</v>
      </c>
      <c r="AO15" s="256">
        <v>0</v>
      </c>
      <c r="AP15" s="256">
        <v>0</v>
      </c>
      <c r="AQ15" s="358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</row>
    <row r="16" spans="1:53" s="235" customFormat="1" ht="58.5" customHeight="1" x14ac:dyDescent="0.2">
      <c r="A16" s="200" t="s">
        <v>161</v>
      </c>
      <c r="B16" s="216" t="s">
        <v>162</v>
      </c>
      <c r="C16" s="254">
        <v>1559975</v>
      </c>
      <c r="D16" s="363">
        <v>62413.64</v>
      </c>
      <c r="E16" s="215" t="s">
        <v>113</v>
      </c>
      <c r="F16" s="215" t="s">
        <v>63</v>
      </c>
      <c r="G16" s="152" t="s">
        <v>63</v>
      </c>
      <c r="H16" s="217" t="s">
        <v>141</v>
      </c>
      <c r="I16" s="217" t="s">
        <v>141</v>
      </c>
      <c r="J16" s="217" t="s">
        <v>141</v>
      </c>
      <c r="K16" s="217" t="s">
        <v>141</v>
      </c>
      <c r="L16" s="221" t="s">
        <v>141</v>
      </c>
      <c r="M16" s="221" t="s">
        <v>141</v>
      </c>
      <c r="N16" s="221" t="s">
        <v>141</v>
      </c>
      <c r="O16" s="221" t="s">
        <v>141</v>
      </c>
      <c r="P16" s="221" t="s">
        <v>141</v>
      </c>
      <c r="Q16" s="217" t="s">
        <v>141</v>
      </c>
      <c r="R16" s="221" t="s">
        <v>141</v>
      </c>
      <c r="S16" s="217" t="s">
        <v>141</v>
      </c>
      <c r="T16" s="221" t="s">
        <v>141</v>
      </c>
      <c r="U16" s="217" t="s">
        <v>141</v>
      </c>
      <c r="V16" s="221" t="s">
        <v>141</v>
      </c>
      <c r="W16" s="217" t="s">
        <v>141</v>
      </c>
      <c r="X16" s="221" t="s">
        <v>141</v>
      </c>
      <c r="Y16" s="217" t="s">
        <v>141</v>
      </c>
      <c r="Z16" s="221" t="s">
        <v>141</v>
      </c>
      <c r="AA16" s="217" t="s">
        <v>141</v>
      </c>
      <c r="AB16" s="361" t="s">
        <v>141</v>
      </c>
      <c r="AC16" s="217" t="s">
        <v>141</v>
      </c>
      <c r="AD16" s="221">
        <v>42795</v>
      </c>
      <c r="AE16" s="148">
        <v>42845</v>
      </c>
      <c r="AF16" s="361" t="s">
        <v>141</v>
      </c>
      <c r="AG16" s="383">
        <v>42941</v>
      </c>
      <c r="AH16" s="361">
        <v>43100</v>
      </c>
      <c r="AI16" s="149">
        <v>43100</v>
      </c>
      <c r="AJ16" s="145" t="s">
        <v>163</v>
      </c>
      <c r="AK16" s="280">
        <v>1559975</v>
      </c>
      <c r="AL16" s="284">
        <f>1559975/18.8374</f>
        <v>82812.649304044084</v>
      </c>
      <c r="AM16" s="256" t="s">
        <v>141</v>
      </c>
      <c r="AN16" s="256" t="s">
        <v>141</v>
      </c>
      <c r="AO16" s="256">
        <v>0</v>
      </c>
      <c r="AP16" s="256">
        <v>0</v>
      </c>
      <c r="AQ16" s="358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</row>
    <row r="17" spans="1:53" s="235" customFormat="1" ht="58.5" customHeight="1" x14ac:dyDescent="0.2">
      <c r="A17" s="216" t="s">
        <v>164</v>
      </c>
      <c r="B17" s="164" t="s">
        <v>165</v>
      </c>
      <c r="C17" s="254">
        <v>1501682.98</v>
      </c>
      <c r="D17" s="283">
        <v>48656.04</v>
      </c>
      <c r="E17" s="215" t="s">
        <v>113</v>
      </c>
      <c r="F17" s="215" t="s">
        <v>63</v>
      </c>
      <c r="G17" s="152" t="s">
        <v>63</v>
      </c>
      <c r="H17" s="221" t="s">
        <v>141</v>
      </c>
      <c r="I17" s="217" t="s">
        <v>141</v>
      </c>
      <c r="J17" s="221" t="s">
        <v>141</v>
      </c>
      <c r="K17" s="217" t="s">
        <v>141</v>
      </c>
      <c r="L17" s="221" t="s">
        <v>141</v>
      </c>
      <c r="M17" s="221" t="s">
        <v>141</v>
      </c>
      <c r="N17" s="221" t="s">
        <v>141</v>
      </c>
      <c r="O17" s="221" t="s">
        <v>141</v>
      </c>
      <c r="P17" s="221" t="s">
        <v>141</v>
      </c>
      <c r="Q17" s="217" t="s">
        <v>141</v>
      </c>
      <c r="R17" s="221" t="s">
        <v>141</v>
      </c>
      <c r="S17" s="217" t="s">
        <v>141</v>
      </c>
      <c r="T17" s="221" t="s">
        <v>141</v>
      </c>
      <c r="U17" s="217" t="s">
        <v>141</v>
      </c>
      <c r="V17" s="221" t="s">
        <v>141</v>
      </c>
      <c r="W17" s="217" t="s">
        <v>141</v>
      </c>
      <c r="X17" s="221" t="s">
        <v>141</v>
      </c>
      <c r="Y17" s="217" t="s">
        <v>141</v>
      </c>
      <c r="Z17" s="221" t="s">
        <v>141</v>
      </c>
      <c r="AA17" s="217" t="s">
        <v>141</v>
      </c>
      <c r="AB17" s="361" t="s">
        <v>141</v>
      </c>
      <c r="AC17" s="217" t="s">
        <v>141</v>
      </c>
      <c r="AD17" s="365">
        <v>42795</v>
      </c>
      <c r="AE17" s="148">
        <v>42845</v>
      </c>
      <c r="AF17" s="361" t="s">
        <v>141</v>
      </c>
      <c r="AG17" s="383">
        <v>42941</v>
      </c>
      <c r="AH17" s="365">
        <v>43100</v>
      </c>
      <c r="AI17" s="147">
        <v>43100</v>
      </c>
      <c r="AJ17" s="145" t="s">
        <v>166</v>
      </c>
      <c r="AK17" s="280">
        <v>1501682.98</v>
      </c>
      <c r="AL17" s="284">
        <f>1501682.98/18.8374</f>
        <v>79718.165988936904</v>
      </c>
      <c r="AM17" s="256" t="s">
        <v>141</v>
      </c>
      <c r="AN17" s="256" t="s">
        <v>141</v>
      </c>
      <c r="AO17" s="256">
        <v>0</v>
      </c>
      <c r="AP17" s="256">
        <v>0</v>
      </c>
      <c r="AQ17" s="358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</row>
    <row r="18" spans="1:53" s="235" customFormat="1" ht="39" customHeight="1" x14ac:dyDescent="0.2">
      <c r="A18" s="216" t="s">
        <v>167</v>
      </c>
      <c r="B18" s="164" t="s">
        <v>168</v>
      </c>
      <c r="C18" s="254">
        <v>765600</v>
      </c>
      <c r="D18" s="283">
        <v>34800</v>
      </c>
      <c r="E18" s="215" t="s">
        <v>113</v>
      </c>
      <c r="F18" s="215" t="s">
        <v>63</v>
      </c>
      <c r="G18" s="152" t="s">
        <v>63</v>
      </c>
      <c r="H18" s="221" t="s">
        <v>141</v>
      </c>
      <c r="I18" s="221" t="s">
        <v>141</v>
      </c>
      <c r="J18" s="221" t="s">
        <v>141</v>
      </c>
      <c r="K18" s="221" t="s">
        <v>141</v>
      </c>
      <c r="L18" s="221" t="s">
        <v>141</v>
      </c>
      <c r="M18" s="221" t="s">
        <v>141</v>
      </c>
      <c r="N18" s="221" t="s">
        <v>141</v>
      </c>
      <c r="O18" s="221" t="s">
        <v>141</v>
      </c>
      <c r="P18" s="221" t="s">
        <v>141</v>
      </c>
      <c r="Q18" s="221" t="s">
        <v>141</v>
      </c>
      <c r="R18" s="221" t="s">
        <v>141</v>
      </c>
      <c r="S18" s="221" t="s">
        <v>141</v>
      </c>
      <c r="T18" s="221" t="s">
        <v>141</v>
      </c>
      <c r="U18" s="221" t="s">
        <v>141</v>
      </c>
      <c r="V18" s="221" t="s">
        <v>141</v>
      </c>
      <c r="W18" s="221" t="s">
        <v>141</v>
      </c>
      <c r="X18" s="221" t="s">
        <v>141</v>
      </c>
      <c r="Y18" s="221" t="s">
        <v>141</v>
      </c>
      <c r="Z18" s="221" t="s">
        <v>141</v>
      </c>
      <c r="AA18" s="221" t="s">
        <v>141</v>
      </c>
      <c r="AB18" s="361" t="s">
        <v>141</v>
      </c>
      <c r="AC18" s="217" t="s">
        <v>141</v>
      </c>
      <c r="AD18" s="365">
        <v>42795</v>
      </c>
      <c r="AE18" s="148">
        <v>42845</v>
      </c>
      <c r="AF18" s="361" t="s">
        <v>141</v>
      </c>
      <c r="AG18" s="383">
        <v>42941</v>
      </c>
      <c r="AH18" s="365">
        <v>43100</v>
      </c>
      <c r="AI18" s="147">
        <v>43100</v>
      </c>
      <c r="AJ18" s="145" t="s">
        <v>169</v>
      </c>
      <c r="AK18" s="253">
        <v>765600</v>
      </c>
      <c r="AL18" s="284">
        <f>765600/18.8374</f>
        <v>40642.551519848814</v>
      </c>
      <c r="AM18" s="256" t="s">
        <v>141</v>
      </c>
      <c r="AN18" s="256" t="s">
        <v>141</v>
      </c>
      <c r="AO18" s="256">
        <v>0</v>
      </c>
      <c r="AP18" s="256">
        <v>0</v>
      </c>
      <c r="AQ18" s="358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</row>
    <row r="19" spans="1:53" s="235" customFormat="1" ht="39" customHeight="1" x14ac:dyDescent="0.2">
      <c r="A19" s="216" t="s">
        <v>170</v>
      </c>
      <c r="B19" s="164" t="s">
        <v>171</v>
      </c>
      <c r="C19" s="254">
        <v>57500</v>
      </c>
      <c r="D19" s="366">
        <v>4756.82</v>
      </c>
      <c r="E19" s="215" t="s">
        <v>113</v>
      </c>
      <c r="F19" s="215" t="s">
        <v>63</v>
      </c>
      <c r="G19" s="152" t="s">
        <v>63</v>
      </c>
      <c r="H19" s="221" t="s">
        <v>141</v>
      </c>
      <c r="I19" s="221" t="s">
        <v>141</v>
      </c>
      <c r="J19" s="221" t="s">
        <v>141</v>
      </c>
      <c r="K19" s="221" t="s">
        <v>141</v>
      </c>
      <c r="L19" s="221" t="s">
        <v>141</v>
      </c>
      <c r="M19" s="221" t="s">
        <v>141</v>
      </c>
      <c r="N19" s="221" t="s">
        <v>141</v>
      </c>
      <c r="O19" s="221" t="s">
        <v>141</v>
      </c>
      <c r="P19" s="221" t="s">
        <v>141</v>
      </c>
      <c r="Q19" s="221" t="s">
        <v>141</v>
      </c>
      <c r="R19" s="221" t="s">
        <v>141</v>
      </c>
      <c r="S19" s="221" t="s">
        <v>141</v>
      </c>
      <c r="T19" s="221" t="s">
        <v>141</v>
      </c>
      <c r="U19" s="221" t="s">
        <v>141</v>
      </c>
      <c r="V19" s="221" t="s">
        <v>141</v>
      </c>
      <c r="W19" s="221" t="s">
        <v>141</v>
      </c>
      <c r="X19" s="221" t="s">
        <v>141</v>
      </c>
      <c r="Y19" s="221" t="s">
        <v>141</v>
      </c>
      <c r="Z19" s="221" t="s">
        <v>141</v>
      </c>
      <c r="AA19" s="221" t="s">
        <v>141</v>
      </c>
      <c r="AB19" s="361" t="s">
        <v>141</v>
      </c>
      <c r="AC19" s="217" t="s">
        <v>141</v>
      </c>
      <c r="AD19" s="365">
        <v>42795</v>
      </c>
      <c r="AE19" s="148">
        <v>42845</v>
      </c>
      <c r="AF19" s="361" t="s">
        <v>141</v>
      </c>
      <c r="AG19" s="383">
        <v>42941</v>
      </c>
      <c r="AH19" s="365">
        <v>43100</v>
      </c>
      <c r="AI19" s="147">
        <v>43100</v>
      </c>
      <c r="AJ19" s="145" t="s">
        <v>172</v>
      </c>
      <c r="AK19" s="280">
        <v>57500</v>
      </c>
      <c r="AL19" s="284">
        <f>57500/18.8374</f>
        <v>3052.4382345758972</v>
      </c>
      <c r="AM19" s="256" t="s">
        <v>141</v>
      </c>
      <c r="AN19" s="256" t="s">
        <v>141</v>
      </c>
      <c r="AO19" s="256">
        <v>0</v>
      </c>
      <c r="AP19" s="256">
        <v>0</v>
      </c>
      <c r="AQ19" s="358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</row>
    <row r="20" spans="1:53" s="235" customFormat="1" ht="39" customHeight="1" x14ac:dyDescent="0.2">
      <c r="A20" s="216" t="s">
        <v>173</v>
      </c>
      <c r="B20" s="164" t="s">
        <v>174</v>
      </c>
      <c r="C20" s="254">
        <v>1244760</v>
      </c>
      <c r="D20" s="283">
        <v>35545.449999999997</v>
      </c>
      <c r="E20" s="215" t="s">
        <v>113</v>
      </c>
      <c r="F20" s="215" t="s">
        <v>63</v>
      </c>
      <c r="G20" s="152" t="s">
        <v>63</v>
      </c>
      <c r="H20" s="221" t="s">
        <v>141</v>
      </c>
      <c r="I20" s="217" t="s">
        <v>141</v>
      </c>
      <c r="J20" s="221" t="s">
        <v>141</v>
      </c>
      <c r="K20" s="217" t="s">
        <v>141</v>
      </c>
      <c r="L20" s="221" t="s">
        <v>141</v>
      </c>
      <c r="M20" s="221" t="s">
        <v>141</v>
      </c>
      <c r="N20" s="221" t="s">
        <v>141</v>
      </c>
      <c r="O20" s="221" t="s">
        <v>141</v>
      </c>
      <c r="P20" s="221" t="s">
        <v>141</v>
      </c>
      <c r="Q20" s="221" t="s">
        <v>141</v>
      </c>
      <c r="R20" s="221" t="s">
        <v>141</v>
      </c>
      <c r="S20" s="221" t="s">
        <v>141</v>
      </c>
      <c r="T20" s="221" t="s">
        <v>141</v>
      </c>
      <c r="U20" s="221" t="s">
        <v>141</v>
      </c>
      <c r="V20" s="221" t="s">
        <v>141</v>
      </c>
      <c r="W20" s="221" t="s">
        <v>141</v>
      </c>
      <c r="X20" s="221" t="s">
        <v>141</v>
      </c>
      <c r="Y20" s="221" t="s">
        <v>141</v>
      </c>
      <c r="Z20" s="221" t="s">
        <v>141</v>
      </c>
      <c r="AA20" s="221" t="s">
        <v>141</v>
      </c>
      <c r="AB20" s="361" t="s">
        <v>141</v>
      </c>
      <c r="AC20" s="217" t="s">
        <v>141</v>
      </c>
      <c r="AD20" s="365">
        <v>42795</v>
      </c>
      <c r="AE20" s="148">
        <v>42845</v>
      </c>
      <c r="AF20" s="361" t="s">
        <v>141</v>
      </c>
      <c r="AG20" s="383">
        <v>42941</v>
      </c>
      <c r="AH20" s="365">
        <v>43100</v>
      </c>
      <c r="AI20" s="147">
        <v>43100</v>
      </c>
      <c r="AJ20" s="145" t="s">
        <v>175</v>
      </c>
      <c r="AK20" s="280">
        <v>1244760</v>
      </c>
      <c r="AL20" s="284">
        <f>1244760/18.8374</f>
        <v>66079.182902099026</v>
      </c>
      <c r="AM20" s="256" t="s">
        <v>141</v>
      </c>
      <c r="AN20" s="256" t="s">
        <v>141</v>
      </c>
      <c r="AO20" s="256">
        <v>0</v>
      </c>
      <c r="AP20" s="256">
        <v>0</v>
      </c>
      <c r="AQ20" s="358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</row>
    <row r="21" spans="1:53" s="235" customFormat="1" ht="39" customHeight="1" x14ac:dyDescent="0.2">
      <c r="A21" s="216" t="s">
        <v>176</v>
      </c>
      <c r="B21" s="164" t="s">
        <v>177</v>
      </c>
      <c r="C21" s="254">
        <v>719040</v>
      </c>
      <c r="D21" s="283">
        <v>28101.82</v>
      </c>
      <c r="E21" s="215" t="s">
        <v>113</v>
      </c>
      <c r="F21" s="215" t="s">
        <v>63</v>
      </c>
      <c r="G21" s="152" t="s">
        <v>63</v>
      </c>
      <c r="H21" s="221" t="s">
        <v>141</v>
      </c>
      <c r="I21" s="217" t="s">
        <v>141</v>
      </c>
      <c r="J21" s="221" t="s">
        <v>141</v>
      </c>
      <c r="K21" s="217" t="s">
        <v>141</v>
      </c>
      <c r="L21" s="221" t="s">
        <v>141</v>
      </c>
      <c r="M21" s="221" t="s">
        <v>141</v>
      </c>
      <c r="N21" s="221" t="s">
        <v>141</v>
      </c>
      <c r="O21" s="221" t="s">
        <v>141</v>
      </c>
      <c r="P21" s="221" t="s">
        <v>141</v>
      </c>
      <c r="Q21" s="221" t="s">
        <v>141</v>
      </c>
      <c r="R21" s="221" t="s">
        <v>141</v>
      </c>
      <c r="S21" s="221" t="s">
        <v>141</v>
      </c>
      <c r="T21" s="221" t="s">
        <v>141</v>
      </c>
      <c r="U21" s="221" t="s">
        <v>141</v>
      </c>
      <c r="V21" s="221" t="s">
        <v>141</v>
      </c>
      <c r="W21" s="221" t="s">
        <v>141</v>
      </c>
      <c r="X21" s="221" t="s">
        <v>141</v>
      </c>
      <c r="Y21" s="221" t="s">
        <v>141</v>
      </c>
      <c r="Z21" s="221" t="s">
        <v>141</v>
      </c>
      <c r="AA21" s="221" t="s">
        <v>141</v>
      </c>
      <c r="AB21" s="361" t="s">
        <v>141</v>
      </c>
      <c r="AC21" s="217" t="s">
        <v>141</v>
      </c>
      <c r="AD21" s="365">
        <v>42795</v>
      </c>
      <c r="AE21" s="148">
        <v>42845</v>
      </c>
      <c r="AF21" s="361" t="s">
        <v>141</v>
      </c>
      <c r="AG21" s="383">
        <v>42941</v>
      </c>
      <c r="AH21" s="365">
        <v>43100</v>
      </c>
      <c r="AI21" s="147">
        <v>43100</v>
      </c>
      <c r="AJ21" s="145" t="s">
        <v>178</v>
      </c>
      <c r="AK21" s="280">
        <v>719040</v>
      </c>
      <c r="AL21" s="284">
        <f>719040/18.8374</f>
        <v>38170.872838077441</v>
      </c>
      <c r="AM21" s="256" t="s">
        <v>141</v>
      </c>
      <c r="AN21" s="256" t="s">
        <v>141</v>
      </c>
      <c r="AO21" s="256">
        <v>0</v>
      </c>
      <c r="AP21" s="256">
        <v>0</v>
      </c>
      <c r="AQ21" s="358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</row>
    <row r="22" spans="1:53" s="235" customFormat="1" ht="39" customHeight="1" x14ac:dyDescent="0.2">
      <c r="A22" s="216" t="s">
        <v>179</v>
      </c>
      <c r="B22" s="164" t="s">
        <v>180</v>
      </c>
      <c r="C22" s="254">
        <v>806000</v>
      </c>
      <c r="D22" s="283">
        <v>36636.36</v>
      </c>
      <c r="E22" s="215" t="s">
        <v>113</v>
      </c>
      <c r="F22" s="215" t="s">
        <v>63</v>
      </c>
      <c r="G22" s="152" t="s">
        <v>63</v>
      </c>
      <c r="H22" s="221" t="s">
        <v>141</v>
      </c>
      <c r="I22" s="217" t="s">
        <v>141</v>
      </c>
      <c r="J22" s="221" t="s">
        <v>141</v>
      </c>
      <c r="K22" s="217" t="s">
        <v>141</v>
      </c>
      <c r="L22" s="221" t="s">
        <v>141</v>
      </c>
      <c r="M22" s="221" t="s">
        <v>141</v>
      </c>
      <c r="N22" s="221" t="s">
        <v>141</v>
      </c>
      <c r="O22" s="221" t="s">
        <v>141</v>
      </c>
      <c r="P22" s="221" t="s">
        <v>141</v>
      </c>
      <c r="Q22" s="221" t="s">
        <v>141</v>
      </c>
      <c r="R22" s="221" t="s">
        <v>141</v>
      </c>
      <c r="S22" s="221" t="s">
        <v>141</v>
      </c>
      <c r="T22" s="221" t="s">
        <v>141</v>
      </c>
      <c r="U22" s="221" t="s">
        <v>141</v>
      </c>
      <c r="V22" s="221" t="s">
        <v>141</v>
      </c>
      <c r="W22" s="221" t="s">
        <v>141</v>
      </c>
      <c r="X22" s="221" t="s">
        <v>141</v>
      </c>
      <c r="Y22" s="221" t="s">
        <v>141</v>
      </c>
      <c r="Z22" s="221" t="s">
        <v>141</v>
      </c>
      <c r="AA22" s="221" t="s">
        <v>141</v>
      </c>
      <c r="AB22" s="361" t="s">
        <v>141</v>
      </c>
      <c r="AC22" s="217" t="s">
        <v>141</v>
      </c>
      <c r="AD22" s="365">
        <v>42795</v>
      </c>
      <c r="AE22" s="148">
        <v>42845</v>
      </c>
      <c r="AF22" s="361" t="s">
        <v>141</v>
      </c>
      <c r="AG22" s="383">
        <v>42941</v>
      </c>
      <c r="AH22" s="365">
        <v>43100</v>
      </c>
      <c r="AI22" s="147">
        <v>43100</v>
      </c>
      <c r="AJ22" s="145" t="s">
        <v>181</v>
      </c>
      <c r="AK22" s="279">
        <v>806000</v>
      </c>
      <c r="AL22" s="284">
        <f>806000/18.8374</f>
        <v>42787.221166403011</v>
      </c>
      <c r="AM22" s="256" t="s">
        <v>141</v>
      </c>
      <c r="AN22" s="256" t="s">
        <v>141</v>
      </c>
      <c r="AO22" s="256">
        <v>0</v>
      </c>
      <c r="AP22" s="256">
        <v>0</v>
      </c>
      <c r="AQ22" s="358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</row>
    <row r="23" spans="1:53" s="235" customFormat="1" ht="39" customHeight="1" x14ac:dyDescent="0.2">
      <c r="A23" s="216" t="s">
        <v>182</v>
      </c>
      <c r="B23" s="164" t="s">
        <v>183</v>
      </c>
      <c r="C23" s="254">
        <v>906100</v>
      </c>
      <c r="D23" s="283">
        <v>58472.73</v>
      </c>
      <c r="E23" s="215" t="s">
        <v>113</v>
      </c>
      <c r="F23" s="215" t="s">
        <v>63</v>
      </c>
      <c r="G23" s="152" t="s">
        <v>63</v>
      </c>
      <c r="H23" s="221" t="s">
        <v>141</v>
      </c>
      <c r="I23" s="217" t="s">
        <v>141</v>
      </c>
      <c r="J23" s="221" t="s">
        <v>141</v>
      </c>
      <c r="K23" s="217" t="s">
        <v>141</v>
      </c>
      <c r="L23" s="221" t="s">
        <v>141</v>
      </c>
      <c r="M23" s="221" t="s">
        <v>141</v>
      </c>
      <c r="N23" s="221" t="s">
        <v>141</v>
      </c>
      <c r="O23" s="221" t="s">
        <v>141</v>
      </c>
      <c r="P23" s="221" t="s">
        <v>141</v>
      </c>
      <c r="Q23" s="221" t="s">
        <v>141</v>
      </c>
      <c r="R23" s="221" t="s">
        <v>141</v>
      </c>
      <c r="S23" s="221" t="s">
        <v>141</v>
      </c>
      <c r="T23" s="221" t="s">
        <v>141</v>
      </c>
      <c r="U23" s="221" t="s">
        <v>141</v>
      </c>
      <c r="V23" s="221" t="s">
        <v>141</v>
      </c>
      <c r="W23" s="221" t="s">
        <v>141</v>
      </c>
      <c r="X23" s="221" t="s">
        <v>141</v>
      </c>
      <c r="Y23" s="221" t="s">
        <v>141</v>
      </c>
      <c r="Z23" s="221" t="s">
        <v>141</v>
      </c>
      <c r="AA23" s="221" t="s">
        <v>141</v>
      </c>
      <c r="AB23" s="361" t="s">
        <v>141</v>
      </c>
      <c r="AC23" s="217" t="s">
        <v>141</v>
      </c>
      <c r="AD23" s="365">
        <v>42795</v>
      </c>
      <c r="AE23" s="148">
        <v>42845</v>
      </c>
      <c r="AF23" s="361" t="s">
        <v>141</v>
      </c>
      <c r="AG23" s="383">
        <v>42941</v>
      </c>
      <c r="AH23" s="365">
        <v>43100</v>
      </c>
      <c r="AI23" s="147">
        <v>43100</v>
      </c>
      <c r="AJ23" s="145" t="s">
        <v>184</v>
      </c>
      <c r="AK23" s="279">
        <v>906100</v>
      </c>
      <c r="AL23" s="284">
        <f>906100/18.8374</f>
        <v>48101.11798868209</v>
      </c>
      <c r="AM23" s="256" t="s">
        <v>141</v>
      </c>
      <c r="AN23" s="256" t="s">
        <v>141</v>
      </c>
      <c r="AO23" s="256">
        <v>0</v>
      </c>
      <c r="AP23" s="256">
        <v>0</v>
      </c>
      <c r="AQ23" s="358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</row>
    <row r="24" spans="1:53" s="235" customFormat="1" ht="39" customHeight="1" x14ac:dyDescent="0.2">
      <c r="A24" s="216" t="s">
        <v>185</v>
      </c>
      <c r="B24" s="164" t="s">
        <v>186</v>
      </c>
      <c r="C24" s="254">
        <v>568125</v>
      </c>
      <c r="D24" s="283">
        <v>25669.32</v>
      </c>
      <c r="E24" s="215" t="s">
        <v>113</v>
      </c>
      <c r="F24" s="215" t="s">
        <v>63</v>
      </c>
      <c r="G24" s="152" t="s">
        <v>63</v>
      </c>
      <c r="H24" s="221" t="s">
        <v>141</v>
      </c>
      <c r="I24" s="217" t="s">
        <v>141</v>
      </c>
      <c r="J24" s="221" t="s">
        <v>141</v>
      </c>
      <c r="K24" s="217" t="s">
        <v>141</v>
      </c>
      <c r="L24" s="221" t="s">
        <v>141</v>
      </c>
      <c r="M24" s="221" t="s">
        <v>141</v>
      </c>
      <c r="N24" s="221" t="s">
        <v>141</v>
      </c>
      <c r="O24" s="221" t="s">
        <v>141</v>
      </c>
      <c r="P24" s="221" t="s">
        <v>141</v>
      </c>
      <c r="Q24" s="221" t="s">
        <v>141</v>
      </c>
      <c r="R24" s="221" t="s">
        <v>141</v>
      </c>
      <c r="S24" s="221" t="s">
        <v>141</v>
      </c>
      <c r="T24" s="221" t="s">
        <v>141</v>
      </c>
      <c r="U24" s="221" t="s">
        <v>141</v>
      </c>
      <c r="V24" s="221" t="s">
        <v>141</v>
      </c>
      <c r="W24" s="221" t="s">
        <v>141</v>
      </c>
      <c r="X24" s="221" t="s">
        <v>141</v>
      </c>
      <c r="Y24" s="221" t="s">
        <v>141</v>
      </c>
      <c r="Z24" s="221" t="s">
        <v>141</v>
      </c>
      <c r="AA24" s="221" t="s">
        <v>141</v>
      </c>
      <c r="AB24" s="361" t="s">
        <v>141</v>
      </c>
      <c r="AC24" s="217" t="s">
        <v>141</v>
      </c>
      <c r="AD24" s="365">
        <v>42795</v>
      </c>
      <c r="AE24" s="148">
        <v>42845</v>
      </c>
      <c r="AF24" s="361" t="s">
        <v>141</v>
      </c>
      <c r="AG24" s="383">
        <v>42941</v>
      </c>
      <c r="AH24" s="365">
        <v>43100</v>
      </c>
      <c r="AI24" s="147">
        <v>43100</v>
      </c>
      <c r="AJ24" s="145" t="s">
        <v>187</v>
      </c>
      <c r="AK24" s="279">
        <v>568125</v>
      </c>
      <c r="AL24" s="284">
        <f>568125/18.8374</f>
        <v>30159.416904668375</v>
      </c>
      <c r="AM24" s="256" t="s">
        <v>141</v>
      </c>
      <c r="AN24" s="256" t="s">
        <v>141</v>
      </c>
      <c r="AO24" s="256">
        <v>0</v>
      </c>
      <c r="AP24" s="256">
        <v>0</v>
      </c>
      <c r="AQ24" s="358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</row>
    <row r="25" spans="1:53" s="235" customFormat="1" ht="39" customHeight="1" x14ac:dyDescent="0.2">
      <c r="A25" s="216" t="s">
        <v>188</v>
      </c>
      <c r="B25" s="164" t="s">
        <v>189</v>
      </c>
      <c r="C25" s="254">
        <v>831450</v>
      </c>
      <c r="D25" s="283">
        <v>33611.360000000001</v>
      </c>
      <c r="E25" s="215" t="s">
        <v>113</v>
      </c>
      <c r="F25" s="215" t="s">
        <v>63</v>
      </c>
      <c r="G25" s="151" t="s">
        <v>63</v>
      </c>
      <c r="H25" s="221" t="s">
        <v>141</v>
      </c>
      <c r="I25" s="217" t="s">
        <v>141</v>
      </c>
      <c r="J25" s="221" t="s">
        <v>141</v>
      </c>
      <c r="K25" s="217" t="s">
        <v>141</v>
      </c>
      <c r="L25" s="221" t="s">
        <v>141</v>
      </c>
      <c r="M25" s="221" t="s">
        <v>141</v>
      </c>
      <c r="N25" s="221" t="s">
        <v>141</v>
      </c>
      <c r="O25" s="221" t="s">
        <v>141</v>
      </c>
      <c r="P25" s="221" t="s">
        <v>141</v>
      </c>
      <c r="Q25" s="221" t="s">
        <v>141</v>
      </c>
      <c r="R25" s="221" t="s">
        <v>141</v>
      </c>
      <c r="S25" s="221" t="s">
        <v>141</v>
      </c>
      <c r="T25" s="221" t="s">
        <v>141</v>
      </c>
      <c r="U25" s="221" t="s">
        <v>141</v>
      </c>
      <c r="V25" s="221" t="s">
        <v>141</v>
      </c>
      <c r="W25" s="221" t="s">
        <v>141</v>
      </c>
      <c r="X25" s="221" t="s">
        <v>141</v>
      </c>
      <c r="Y25" s="221" t="s">
        <v>141</v>
      </c>
      <c r="Z25" s="221" t="s">
        <v>141</v>
      </c>
      <c r="AA25" s="221" t="s">
        <v>141</v>
      </c>
      <c r="AB25" s="361" t="s">
        <v>141</v>
      </c>
      <c r="AC25" s="217" t="s">
        <v>141</v>
      </c>
      <c r="AD25" s="365">
        <v>42795</v>
      </c>
      <c r="AE25" s="148">
        <v>42845</v>
      </c>
      <c r="AF25" s="361" t="s">
        <v>141</v>
      </c>
      <c r="AG25" s="383">
        <v>42941</v>
      </c>
      <c r="AH25" s="365">
        <v>43100</v>
      </c>
      <c r="AI25" s="147">
        <v>43100</v>
      </c>
      <c r="AJ25" s="145" t="s">
        <v>190</v>
      </c>
      <c r="AK25" s="279">
        <v>831450</v>
      </c>
      <c r="AL25" s="284">
        <f>831450/18.8374</f>
        <v>44138.256871967475</v>
      </c>
      <c r="AM25" s="256" t="s">
        <v>141</v>
      </c>
      <c r="AN25" s="256" t="s">
        <v>141</v>
      </c>
      <c r="AO25" s="285">
        <v>0</v>
      </c>
      <c r="AP25" s="256">
        <v>0</v>
      </c>
      <c r="AQ25" s="358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</row>
    <row r="26" spans="1:53" s="235" customFormat="1" ht="68.25" customHeight="1" x14ac:dyDescent="0.2">
      <c r="A26" s="216" t="s">
        <v>191</v>
      </c>
      <c r="B26" s="216" t="s">
        <v>192</v>
      </c>
      <c r="C26" s="254">
        <v>8732046</v>
      </c>
      <c r="D26" s="283">
        <v>396911.18</v>
      </c>
      <c r="E26" s="215" t="s">
        <v>113</v>
      </c>
      <c r="F26" s="215" t="s">
        <v>63</v>
      </c>
      <c r="G26" s="151" t="s">
        <v>63</v>
      </c>
      <c r="H26" s="221" t="s">
        <v>141</v>
      </c>
      <c r="I26" s="221" t="s">
        <v>141</v>
      </c>
      <c r="J26" s="221" t="s">
        <v>141</v>
      </c>
      <c r="K26" s="221" t="s">
        <v>141</v>
      </c>
      <c r="L26" s="221" t="s">
        <v>141</v>
      </c>
      <c r="M26" s="221" t="s">
        <v>141</v>
      </c>
      <c r="N26" s="221" t="s">
        <v>141</v>
      </c>
      <c r="O26" s="221" t="s">
        <v>141</v>
      </c>
      <c r="P26" s="221" t="s">
        <v>141</v>
      </c>
      <c r="Q26" s="221" t="s">
        <v>141</v>
      </c>
      <c r="R26" s="221" t="s">
        <v>141</v>
      </c>
      <c r="S26" s="221" t="s">
        <v>141</v>
      </c>
      <c r="T26" s="221" t="s">
        <v>141</v>
      </c>
      <c r="U26" s="221" t="s">
        <v>141</v>
      </c>
      <c r="V26" s="221" t="s">
        <v>141</v>
      </c>
      <c r="W26" s="221" t="s">
        <v>141</v>
      </c>
      <c r="X26" s="221" t="s">
        <v>141</v>
      </c>
      <c r="Y26" s="221" t="s">
        <v>141</v>
      </c>
      <c r="Z26" s="221">
        <v>42786</v>
      </c>
      <c r="AA26" s="148">
        <v>42808</v>
      </c>
      <c r="AB26" s="221" t="s">
        <v>141</v>
      </c>
      <c r="AC26" s="148">
        <v>42808</v>
      </c>
      <c r="AD26" s="365">
        <v>42795</v>
      </c>
      <c r="AE26" s="148">
        <v>42811</v>
      </c>
      <c r="AF26" s="221" t="s">
        <v>141</v>
      </c>
      <c r="AG26" s="148">
        <v>42852</v>
      </c>
      <c r="AH26" s="365">
        <v>43159</v>
      </c>
      <c r="AI26" s="148">
        <v>43159</v>
      </c>
      <c r="AJ26" s="145" t="s">
        <v>193</v>
      </c>
      <c r="AK26" s="286">
        <v>8732045.7899999991</v>
      </c>
      <c r="AL26" s="284">
        <f>8732045.79/19.173</f>
        <v>455434.50633703644</v>
      </c>
      <c r="AM26" s="285"/>
      <c r="AN26" s="285"/>
      <c r="AO26" s="285">
        <v>2050029.8499999999</v>
      </c>
      <c r="AP26" s="256">
        <f>2050029.85/19.173</f>
        <v>106922.74813539875</v>
      </c>
      <c r="AQ26" s="358"/>
      <c r="AR26" s="359"/>
      <c r="AS26" s="234"/>
      <c r="AT26" s="234"/>
      <c r="AU26" s="234"/>
      <c r="AV26" s="234"/>
      <c r="AW26" s="234"/>
      <c r="AX26" s="234"/>
      <c r="AY26" s="234"/>
      <c r="AZ26" s="234"/>
      <c r="BA26" s="234"/>
    </row>
    <row r="27" spans="1:53" s="235" customFormat="1" ht="33.75" customHeight="1" x14ac:dyDescent="0.2">
      <c r="A27" s="173" t="s">
        <v>218</v>
      </c>
      <c r="B27" s="174" t="s">
        <v>219</v>
      </c>
      <c r="C27" s="257">
        <v>2000000</v>
      </c>
      <c r="D27" s="257">
        <v>90909.09</v>
      </c>
      <c r="E27" s="180" t="s">
        <v>113</v>
      </c>
      <c r="F27" s="180" t="s">
        <v>57</v>
      </c>
      <c r="G27" s="181"/>
      <c r="H27" s="182">
        <v>42795</v>
      </c>
      <c r="I27" s="183"/>
      <c r="J27" s="182" t="s">
        <v>141</v>
      </c>
      <c r="K27" s="183"/>
      <c r="L27" s="177">
        <v>42446</v>
      </c>
      <c r="M27" s="176"/>
      <c r="N27" s="176" t="s">
        <v>141</v>
      </c>
      <c r="O27" s="176"/>
      <c r="P27" s="176" t="s">
        <v>141</v>
      </c>
      <c r="Q27" s="176"/>
      <c r="R27" s="176" t="s">
        <v>141</v>
      </c>
      <c r="S27" s="176"/>
      <c r="T27" s="176" t="s">
        <v>141</v>
      </c>
      <c r="U27" s="176"/>
      <c r="V27" s="176" t="s">
        <v>141</v>
      </c>
      <c r="W27" s="176"/>
      <c r="X27" s="176" t="s">
        <v>141</v>
      </c>
      <c r="Y27" s="176"/>
      <c r="Z27" s="177">
        <v>42818</v>
      </c>
      <c r="AA27" s="176"/>
      <c r="AB27" s="177" t="s">
        <v>141</v>
      </c>
      <c r="AC27" s="176"/>
      <c r="AD27" s="175">
        <v>42828</v>
      </c>
      <c r="AE27" s="176"/>
      <c r="AF27" s="177" t="s">
        <v>141</v>
      </c>
      <c r="AG27" s="178"/>
      <c r="AH27" s="179">
        <v>43100</v>
      </c>
      <c r="AI27" s="178"/>
      <c r="AJ27" s="211"/>
      <c r="AK27" s="287"/>
      <c r="AL27" s="262"/>
      <c r="AM27" s="261"/>
      <c r="AN27" s="261"/>
      <c r="AO27" s="261"/>
      <c r="AP27" s="261"/>
      <c r="AQ27" s="358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</row>
    <row r="28" spans="1:53" s="235" customFormat="1" ht="25.5" x14ac:dyDescent="0.2">
      <c r="A28" s="173" t="s">
        <v>220</v>
      </c>
      <c r="B28" s="174" t="s">
        <v>221</v>
      </c>
      <c r="C28" s="257">
        <v>6000000</v>
      </c>
      <c r="D28" s="257">
        <v>272727.27</v>
      </c>
      <c r="E28" s="180" t="s">
        <v>113</v>
      </c>
      <c r="F28" s="180" t="s">
        <v>57</v>
      </c>
      <c r="G28" s="181"/>
      <c r="H28" s="182">
        <v>42795</v>
      </c>
      <c r="I28" s="183"/>
      <c r="J28" s="182" t="s">
        <v>141</v>
      </c>
      <c r="K28" s="183"/>
      <c r="L28" s="177">
        <v>42446</v>
      </c>
      <c r="M28" s="176"/>
      <c r="N28" s="176" t="s">
        <v>141</v>
      </c>
      <c r="O28" s="176"/>
      <c r="P28" s="176" t="s">
        <v>141</v>
      </c>
      <c r="Q28" s="176"/>
      <c r="R28" s="176" t="s">
        <v>141</v>
      </c>
      <c r="S28" s="176"/>
      <c r="T28" s="176" t="s">
        <v>141</v>
      </c>
      <c r="U28" s="176"/>
      <c r="V28" s="176" t="s">
        <v>141</v>
      </c>
      <c r="W28" s="176"/>
      <c r="X28" s="176" t="s">
        <v>141</v>
      </c>
      <c r="Y28" s="176"/>
      <c r="Z28" s="177">
        <v>42818</v>
      </c>
      <c r="AA28" s="176"/>
      <c r="AB28" s="177" t="s">
        <v>141</v>
      </c>
      <c r="AC28" s="176"/>
      <c r="AD28" s="175">
        <v>42828</v>
      </c>
      <c r="AE28" s="176"/>
      <c r="AF28" s="178"/>
      <c r="AG28" s="178"/>
      <c r="AH28" s="179">
        <v>43100</v>
      </c>
      <c r="AI28" s="178"/>
      <c r="AJ28" s="211"/>
      <c r="AK28" s="287"/>
      <c r="AL28" s="262"/>
      <c r="AM28" s="261"/>
      <c r="AN28" s="261"/>
      <c r="AO28" s="261"/>
      <c r="AP28" s="261"/>
      <c r="AQ28" s="358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</row>
    <row r="29" spans="1:53" s="235" customFormat="1" ht="53.25" customHeight="1" x14ac:dyDescent="0.2">
      <c r="A29" s="173" t="s">
        <v>222</v>
      </c>
      <c r="B29" s="174" t="s">
        <v>223</v>
      </c>
      <c r="C29" s="257">
        <v>1400000</v>
      </c>
      <c r="D29" s="257">
        <v>36363.64</v>
      </c>
      <c r="E29" s="180" t="s">
        <v>113</v>
      </c>
      <c r="F29" s="180" t="s">
        <v>63</v>
      </c>
      <c r="G29" s="181"/>
      <c r="H29" s="183" t="s">
        <v>141</v>
      </c>
      <c r="I29" s="183"/>
      <c r="J29" s="182" t="s">
        <v>141</v>
      </c>
      <c r="K29" s="183"/>
      <c r="L29" s="182" t="s">
        <v>141</v>
      </c>
      <c r="M29" s="176"/>
      <c r="N29" s="183" t="s">
        <v>141</v>
      </c>
      <c r="O29" s="176"/>
      <c r="P29" s="183" t="s">
        <v>141</v>
      </c>
      <c r="Q29" s="176"/>
      <c r="R29" s="183" t="s">
        <v>141</v>
      </c>
      <c r="S29" s="176"/>
      <c r="T29" s="183" t="s">
        <v>141</v>
      </c>
      <c r="U29" s="176"/>
      <c r="V29" s="183" t="s">
        <v>141</v>
      </c>
      <c r="W29" s="176"/>
      <c r="X29" s="183" t="s">
        <v>141</v>
      </c>
      <c r="Y29" s="176"/>
      <c r="Z29" s="177" t="s">
        <v>224</v>
      </c>
      <c r="AA29" s="176"/>
      <c r="AB29" s="177"/>
      <c r="AC29" s="176"/>
      <c r="AD29" s="177">
        <v>42887</v>
      </c>
      <c r="AE29" s="176"/>
      <c r="AF29" s="178"/>
      <c r="AG29" s="178"/>
      <c r="AH29" s="179">
        <v>43007</v>
      </c>
      <c r="AI29" s="178"/>
      <c r="AJ29" s="211"/>
      <c r="AK29" s="287"/>
      <c r="AL29" s="262"/>
      <c r="AM29" s="261"/>
      <c r="AN29" s="261"/>
      <c r="AO29" s="261"/>
      <c r="AP29" s="261"/>
      <c r="AQ29" s="358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</row>
    <row r="30" spans="1:53" s="235" customFormat="1" ht="75.75" customHeight="1" x14ac:dyDescent="0.2">
      <c r="A30" s="173" t="s">
        <v>225</v>
      </c>
      <c r="B30" s="174" t="s">
        <v>226</v>
      </c>
      <c r="C30" s="257">
        <v>1000000</v>
      </c>
      <c r="D30" s="257">
        <v>45454.55</v>
      </c>
      <c r="E30" s="180" t="s">
        <v>113</v>
      </c>
      <c r="F30" s="180" t="s">
        <v>63</v>
      </c>
      <c r="G30" s="181"/>
      <c r="H30" s="183" t="s">
        <v>141</v>
      </c>
      <c r="I30" s="183"/>
      <c r="J30" s="182" t="s">
        <v>141</v>
      </c>
      <c r="K30" s="183"/>
      <c r="L30" s="177" t="s">
        <v>141</v>
      </c>
      <c r="M30" s="176"/>
      <c r="N30" s="176" t="s">
        <v>141</v>
      </c>
      <c r="O30" s="176"/>
      <c r="P30" s="176" t="s">
        <v>141</v>
      </c>
      <c r="Q30" s="176"/>
      <c r="R30" s="176" t="s">
        <v>141</v>
      </c>
      <c r="S30" s="176"/>
      <c r="T30" s="176" t="s">
        <v>141</v>
      </c>
      <c r="U30" s="176"/>
      <c r="V30" s="176" t="s">
        <v>141</v>
      </c>
      <c r="W30" s="176"/>
      <c r="X30" s="176" t="s">
        <v>141</v>
      </c>
      <c r="Y30" s="176"/>
      <c r="Z30" s="177">
        <v>42879</v>
      </c>
      <c r="AA30" s="176"/>
      <c r="AB30" s="177"/>
      <c r="AC30" s="176"/>
      <c r="AD30" s="177">
        <v>42887</v>
      </c>
      <c r="AE30" s="176"/>
      <c r="AF30" s="178"/>
      <c r="AG30" s="178"/>
      <c r="AH30" s="179">
        <v>43007</v>
      </c>
      <c r="AI30" s="178"/>
      <c r="AJ30" s="211"/>
      <c r="AK30" s="287"/>
      <c r="AL30" s="262"/>
      <c r="AM30" s="261"/>
      <c r="AN30" s="261"/>
      <c r="AO30" s="261"/>
      <c r="AP30" s="261"/>
      <c r="AQ30" s="358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</row>
    <row r="31" spans="1:53" s="235" customFormat="1" ht="25.5" customHeight="1" x14ac:dyDescent="0.2">
      <c r="A31" s="123"/>
      <c r="B31" s="122"/>
      <c r="C31" s="259"/>
      <c r="D31" s="259"/>
      <c r="E31" s="125"/>
      <c r="F31" s="126"/>
      <c r="G31" s="126"/>
      <c r="H31" s="127"/>
      <c r="I31" s="127"/>
      <c r="J31" s="127"/>
      <c r="K31" s="127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236"/>
      <c r="AK31" s="288"/>
      <c r="AL31" s="289"/>
      <c r="AM31" s="288"/>
      <c r="AN31" s="288"/>
      <c r="AO31" s="288"/>
      <c r="AP31" s="288"/>
      <c r="AQ31" s="357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</row>
    <row r="32" spans="1:53" s="198" customFormat="1" ht="30.75" customHeight="1" x14ac:dyDescent="0.2">
      <c r="A32" s="13" t="s">
        <v>128</v>
      </c>
      <c r="B32" s="14"/>
      <c r="C32" s="260">
        <f>SUM(C12:C31)</f>
        <v>30925928.960000001</v>
      </c>
      <c r="D32" s="260">
        <f>SUM(D12:D31)</f>
        <v>1334342.9099999999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260">
        <f t="shared" ref="AK32:AP32" si="0">SUM(AK12:AK31)</f>
        <v>20275928.77</v>
      </c>
      <c r="AL32" s="260">
        <f t="shared" si="0"/>
        <v>1069345.557429533</v>
      </c>
      <c r="AM32" s="260">
        <f t="shared" si="0"/>
        <v>0</v>
      </c>
      <c r="AN32" s="260">
        <f t="shared" si="0"/>
        <v>0</v>
      </c>
      <c r="AO32" s="260">
        <f t="shared" si="0"/>
        <v>2392029.8499999996</v>
      </c>
      <c r="AP32" s="260">
        <f t="shared" si="0"/>
        <v>125734.42237440603</v>
      </c>
      <c r="AQ32" s="389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</row>
    <row r="33" spans="1:53" s="239" customFormat="1" ht="42" customHeight="1" x14ac:dyDescent="0.2">
      <c r="A33" s="477" t="s">
        <v>4</v>
      </c>
      <c r="B33" s="479" t="s">
        <v>5</v>
      </c>
      <c r="C33" s="482" t="s">
        <v>6</v>
      </c>
      <c r="D33" s="482" t="s">
        <v>7</v>
      </c>
      <c r="E33" s="479" t="s">
        <v>8</v>
      </c>
      <c r="F33" s="426" t="s">
        <v>9</v>
      </c>
      <c r="G33" s="427"/>
      <c r="H33" s="433" t="s">
        <v>10</v>
      </c>
      <c r="I33" s="434"/>
      <c r="J33" s="426" t="s">
        <v>11</v>
      </c>
      <c r="K33" s="427"/>
      <c r="L33" s="432" t="s">
        <v>38</v>
      </c>
      <c r="M33" s="432"/>
      <c r="N33" s="432" t="str">
        <f>+N8</f>
        <v>No Objeción Banco Mundial/ Registro NAFIN</v>
      </c>
      <c r="O33" s="432"/>
      <c r="P33" s="15"/>
      <c r="Q33" s="16"/>
      <c r="R33" s="16"/>
      <c r="S33" s="16"/>
      <c r="T33" s="16"/>
      <c r="U33" s="16"/>
      <c r="V33" s="16"/>
      <c r="W33" s="16"/>
      <c r="X33" s="16"/>
      <c r="Y33" s="17"/>
      <c r="Z33" s="433" t="s">
        <v>39</v>
      </c>
      <c r="AA33" s="434"/>
      <c r="AB33" s="426" t="s">
        <v>11</v>
      </c>
      <c r="AC33" s="427"/>
      <c r="AD33" s="437" t="s">
        <v>19</v>
      </c>
      <c r="AE33" s="437"/>
      <c r="AF33" s="426" t="s">
        <v>20</v>
      </c>
      <c r="AG33" s="427"/>
      <c r="AH33" s="426" t="s">
        <v>21</v>
      </c>
      <c r="AI33" s="427"/>
      <c r="AJ33" s="464" t="s">
        <v>22</v>
      </c>
      <c r="AK33" s="467" t="s">
        <v>23</v>
      </c>
      <c r="AL33" s="468"/>
      <c r="AM33" s="471" t="s">
        <v>24</v>
      </c>
      <c r="AN33" s="472"/>
      <c r="AO33" s="471" t="s">
        <v>25</v>
      </c>
      <c r="AP33" s="472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</row>
    <row r="34" spans="1:53" s="239" customFormat="1" ht="16.5" customHeight="1" x14ac:dyDescent="0.2">
      <c r="A34" s="478"/>
      <c r="B34" s="480"/>
      <c r="C34" s="483"/>
      <c r="D34" s="483"/>
      <c r="E34" s="480"/>
      <c r="F34" s="435"/>
      <c r="G34" s="436"/>
      <c r="H34" s="430" t="s">
        <v>26</v>
      </c>
      <c r="I34" s="431"/>
      <c r="J34" s="435"/>
      <c r="K34" s="436"/>
      <c r="L34" s="432" t="s">
        <v>26</v>
      </c>
      <c r="M34" s="432"/>
      <c r="N34" s="432"/>
      <c r="O34" s="432"/>
      <c r="P34" s="20"/>
      <c r="Q34" s="21"/>
      <c r="R34" s="21"/>
      <c r="S34" s="21"/>
      <c r="T34" s="21"/>
      <c r="U34" s="21"/>
      <c r="V34" s="21"/>
      <c r="W34" s="21"/>
      <c r="X34" s="21"/>
      <c r="Y34" s="22"/>
      <c r="Z34" s="433" t="s">
        <v>40</v>
      </c>
      <c r="AA34" s="434"/>
      <c r="AB34" s="435"/>
      <c r="AC34" s="436"/>
      <c r="AD34" s="437"/>
      <c r="AE34" s="437"/>
      <c r="AF34" s="428"/>
      <c r="AG34" s="429"/>
      <c r="AH34" s="428"/>
      <c r="AI34" s="429"/>
      <c r="AJ34" s="465"/>
      <c r="AK34" s="469"/>
      <c r="AL34" s="470"/>
      <c r="AM34" s="473"/>
      <c r="AN34" s="474"/>
      <c r="AO34" s="473"/>
      <c r="AP34" s="474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</row>
    <row r="35" spans="1:53" s="239" customFormat="1" ht="15.75" customHeight="1" x14ac:dyDescent="0.2">
      <c r="A35" s="478"/>
      <c r="B35" s="481"/>
      <c r="C35" s="484"/>
      <c r="D35" s="484"/>
      <c r="E35" s="481"/>
      <c r="F35" s="77" t="s">
        <v>31</v>
      </c>
      <c r="G35" s="240" t="s">
        <v>32</v>
      </c>
      <c r="H35" s="241" t="s">
        <v>41</v>
      </c>
      <c r="I35" s="242" t="s">
        <v>32</v>
      </c>
      <c r="J35" s="241" t="s">
        <v>41</v>
      </c>
      <c r="K35" s="242" t="s">
        <v>32</v>
      </c>
      <c r="L35" s="241" t="s">
        <v>41</v>
      </c>
      <c r="M35" s="242" t="s">
        <v>32</v>
      </c>
      <c r="N35" s="241" t="s">
        <v>41</v>
      </c>
      <c r="O35" s="242" t="s">
        <v>32</v>
      </c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41" t="s">
        <v>41</v>
      </c>
      <c r="AA35" s="242" t="s">
        <v>32</v>
      </c>
      <c r="AB35" s="241" t="s">
        <v>41</v>
      </c>
      <c r="AC35" s="242" t="s">
        <v>32</v>
      </c>
      <c r="AD35" s="241" t="s">
        <v>41</v>
      </c>
      <c r="AE35" s="242" t="s">
        <v>32</v>
      </c>
      <c r="AF35" s="241" t="s">
        <v>41</v>
      </c>
      <c r="AG35" s="242" t="s">
        <v>32</v>
      </c>
      <c r="AH35" s="241" t="s">
        <v>41</v>
      </c>
      <c r="AI35" s="242" t="s">
        <v>32</v>
      </c>
      <c r="AJ35" s="466"/>
      <c r="AK35" s="290" t="s">
        <v>35</v>
      </c>
      <c r="AL35" s="290" t="s">
        <v>36</v>
      </c>
      <c r="AM35" s="290" t="s">
        <v>35</v>
      </c>
      <c r="AN35" s="290" t="s">
        <v>36</v>
      </c>
      <c r="AO35" s="290" t="s">
        <v>35</v>
      </c>
      <c r="AP35" s="290" t="s">
        <v>36</v>
      </c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</row>
    <row r="36" spans="1:53" s="197" customFormat="1" ht="19.5" customHeight="1" x14ac:dyDescent="0.2">
      <c r="A36" s="450" t="s">
        <v>42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390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</row>
    <row r="37" spans="1:53" s="233" customFormat="1" ht="121.5" customHeight="1" x14ac:dyDescent="0.2">
      <c r="A37" s="184" t="s">
        <v>194</v>
      </c>
      <c r="B37" s="174" t="s">
        <v>195</v>
      </c>
      <c r="C37" s="258">
        <v>340000</v>
      </c>
      <c r="D37" s="261">
        <v>15454.55</v>
      </c>
      <c r="E37" s="174" t="s">
        <v>113</v>
      </c>
      <c r="F37" s="174" t="s">
        <v>65</v>
      </c>
      <c r="G37" s="185"/>
      <c r="H37" s="182" t="s">
        <v>141</v>
      </c>
      <c r="I37" s="182"/>
      <c r="J37" s="182" t="s">
        <v>141</v>
      </c>
      <c r="K37" s="182"/>
      <c r="L37" s="182" t="s">
        <v>141</v>
      </c>
      <c r="M37" s="182"/>
      <c r="N37" s="182" t="s">
        <v>141</v>
      </c>
      <c r="O37" s="182"/>
      <c r="P37" s="452" t="s">
        <v>43</v>
      </c>
      <c r="Q37" s="453"/>
      <c r="R37" s="453"/>
      <c r="S37" s="453"/>
      <c r="T37" s="453"/>
      <c r="U37" s="453"/>
      <c r="V37" s="453"/>
      <c r="W37" s="453"/>
      <c r="X37" s="453"/>
      <c r="Y37" s="453"/>
      <c r="Z37" s="177" t="s">
        <v>141</v>
      </c>
      <c r="AA37" s="177"/>
      <c r="AB37" s="177" t="s">
        <v>141</v>
      </c>
      <c r="AC37" s="177"/>
      <c r="AD37" s="177">
        <v>42795</v>
      </c>
      <c r="AE37" s="176"/>
      <c r="AF37" s="176"/>
      <c r="AG37" s="176"/>
      <c r="AH37" s="176">
        <v>43100</v>
      </c>
      <c r="AI37" s="176"/>
      <c r="AJ37" s="174"/>
      <c r="AK37" s="262"/>
      <c r="AL37" s="262"/>
      <c r="AM37" s="262"/>
      <c r="AN37" s="262"/>
      <c r="AO37" s="262"/>
      <c r="AP37" s="262"/>
      <c r="AQ37" s="358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</row>
    <row r="38" spans="1:53" s="235" customFormat="1" ht="117" customHeight="1" x14ac:dyDescent="0.2">
      <c r="A38" s="186" t="s">
        <v>196</v>
      </c>
      <c r="B38" s="174" t="s">
        <v>197</v>
      </c>
      <c r="C38" s="258">
        <v>340000</v>
      </c>
      <c r="D38" s="262">
        <v>15454.55</v>
      </c>
      <c r="E38" s="187" t="s">
        <v>113</v>
      </c>
      <c r="F38" s="187" t="s">
        <v>65</v>
      </c>
      <c r="G38" s="188"/>
      <c r="H38" s="182" t="s">
        <v>141</v>
      </c>
      <c r="I38" s="182"/>
      <c r="J38" s="182" t="s">
        <v>141</v>
      </c>
      <c r="K38" s="182"/>
      <c r="L38" s="182" t="s">
        <v>141</v>
      </c>
      <c r="M38" s="182"/>
      <c r="N38" s="182" t="s">
        <v>141</v>
      </c>
      <c r="O38" s="182"/>
      <c r="P38" s="454"/>
      <c r="Q38" s="455"/>
      <c r="R38" s="455"/>
      <c r="S38" s="455"/>
      <c r="T38" s="455"/>
      <c r="U38" s="455"/>
      <c r="V38" s="455"/>
      <c r="W38" s="455"/>
      <c r="X38" s="455"/>
      <c r="Y38" s="455"/>
      <c r="Z38" s="177" t="s">
        <v>141</v>
      </c>
      <c r="AA38" s="177"/>
      <c r="AB38" s="177" t="s">
        <v>141</v>
      </c>
      <c r="AC38" s="177"/>
      <c r="AD38" s="177">
        <v>42795</v>
      </c>
      <c r="AE38" s="176"/>
      <c r="AF38" s="176"/>
      <c r="AG38" s="176"/>
      <c r="AH38" s="176">
        <v>43100</v>
      </c>
      <c r="AI38" s="176"/>
      <c r="AJ38" s="245"/>
      <c r="AK38" s="262"/>
      <c r="AL38" s="262"/>
      <c r="AM38" s="262"/>
      <c r="AN38" s="262"/>
      <c r="AO38" s="262"/>
      <c r="AP38" s="262"/>
      <c r="AQ38" s="358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</row>
    <row r="39" spans="1:53" s="235" customFormat="1" ht="120.75" customHeight="1" x14ac:dyDescent="0.2">
      <c r="A39" s="189" t="s">
        <v>198</v>
      </c>
      <c r="B39" s="190" t="s">
        <v>199</v>
      </c>
      <c r="C39" s="258">
        <v>340000</v>
      </c>
      <c r="D39" s="261">
        <v>15454.55</v>
      </c>
      <c r="E39" s="187" t="s">
        <v>113</v>
      </c>
      <c r="F39" s="187" t="s">
        <v>65</v>
      </c>
      <c r="G39" s="188"/>
      <c r="H39" s="182" t="s">
        <v>141</v>
      </c>
      <c r="I39" s="182"/>
      <c r="J39" s="182" t="s">
        <v>141</v>
      </c>
      <c r="K39" s="182"/>
      <c r="L39" s="182" t="s">
        <v>141</v>
      </c>
      <c r="M39" s="182"/>
      <c r="N39" s="182" t="s">
        <v>141</v>
      </c>
      <c r="O39" s="182"/>
      <c r="P39" s="454"/>
      <c r="Q39" s="455"/>
      <c r="R39" s="455"/>
      <c r="S39" s="455"/>
      <c r="T39" s="455"/>
      <c r="U39" s="455"/>
      <c r="V39" s="455"/>
      <c r="W39" s="455"/>
      <c r="X39" s="455"/>
      <c r="Y39" s="455"/>
      <c r="Z39" s="177" t="s">
        <v>141</v>
      </c>
      <c r="AA39" s="177"/>
      <c r="AB39" s="177" t="s">
        <v>200</v>
      </c>
      <c r="AC39" s="177"/>
      <c r="AD39" s="177">
        <v>42795</v>
      </c>
      <c r="AE39" s="176"/>
      <c r="AF39" s="176"/>
      <c r="AG39" s="176"/>
      <c r="AH39" s="176">
        <v>43100</v>
      </c>
      <c r="AI39" s="176"/>
      <c r="AJ39" s="245"/>
      <c r="AK39" s="262"/>
      <c r="AL39" s="262"/>
      <c r="AM39" s="262"/>
      <c r="AN39" s="262"/>
      <c r="AO39" s="262"/>
      <c r="AP39" s="262"/>
      <c r="AQ39" s="358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</row>
    <row r="40" spans="1:53" s="235" customFormat="1" ht="117.75" customHeight="1" x14ac:dyDescent="0.2">
      <c r="A40" s="186" t="s">
        <v>201</v>
      </c>
      <c r="B40" s="174" t="s">
        <v>202</v>
      </c>
      <c r="C40" s="263">
        <v>400000</v>
      </c>
      <c r="D40" s="262">
        <v>18181.82</v>
      </c>
      <c r="E40" s="187" t="s">
        <v>113</v>
      </c>
      <c r="F40" s="187" t="s">
        <v>65</v>
      </c>
      <c r="G40" s="188"/>
      <c r="H40" s="182" t="s">
        <v>141</v>
      </c>
      <c r="I40" s="182"/>
      <c r="J40" s="182" t="s">
        <v>141</v>
      </c>
      <c r="K40" s="182"/>
      <c r="L40" s="182" t="s">
        <v>141</v>
      </c>
      <c r="M40" s="182"/>
      <c r="N40" s="182" t="s">
        <v>141</v>
      </c>
      <c r="O40" s="182"/>
      <c r="P40" s="454"/>
      <c r="Q40" s="455"/>
      <c r="R40" s="455"/>
      <c r="S40" s="455"/>
      <c r="T40" s="455"/>
      <c r="U40" s="455"/>
      <c r="V40" s="455"/>
      <c r="W40" s="455"/>
      <c r="X40" s="455"/>
      <c r="Y40" s="455"/>
      <c r="Z40" s="177" t="s">
        <v>141</v>
      </c>
      <c r="AA40" s="177"/>
      <c r="AB40" s="177" t="s">
        <v>141</v>
      </c>
      <c r="AC40" s="177"/>
      <c r="AD40" s="177">
        <v>42795</v>
      </c>
      <c r="AE40" s="176"/>
      <c r="AF40" s="176"/>
      <c r="AG40" s="176"/>
      <c r="AH40" s="176">
        <v>43100</v>
      </c>
      <c r="AI40" s="176"/>
      <c r="AJ40" s="245"/>
      <c r="AK40" s="262"/>
      <c r="AL40" s="262"/>
      <c r="AM40" s="262"/>
      <c r="AN40" s="262"/>
      <c r="AO40" s="262"/>
      <c r="AP40" s="262"/>
      <c r="AQ40" s="358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</row>
    <row r="41" spans="1:53" s="235" customFormat="1" ht="118.5" customHeight="1" x14ac:dyDescent="0.2">
      <c r="A41" s="186" t="s">
        <v>235</v>
      </c>
      <c r="B41" s="174" t="s">
        <v>236</v>
      </c>
      <c r="C41" s="263">
        <v>450000</v>
      </c>
      <c r="D41" s="262">
        <v>20454.55</v>
      </c>
      <c r="E41" s="187" t="s">
        <v>113</v>
      </c>
      <c r="F41" s="187" t="s">
        <v>67</v>
      </c>
      <c r="G41" s="188"/>
      <c r="H41" s="182" t="s">
        <v>141</v>
      </c>
      <c r="I41" s="182"/>
      <c r="J41" s="182" t="s">
        <v>141</v>
      </c>
      <c r="K41" s="182"/>
      <c r="L41" s="182" t="s">
        <v>141</v>
      </c>
      <c r="M41" s="182"/>
      <c r="N41" s="182" t="s">
        <v>141</v>
      </c>
      <c r="O41" s="182"/>
      <c r="P41" s="454"/>
      <c r="Q41" s="455"/>
      <c r="R41" s="455"/>
      <c r="S41" s="455"/>
      <c r="T41" s="455"/>
      <c r="U41" s="455"/>
      <c r="V41" s="455"/>
      <c r="W41" s="455"/>
      <c r="X41" s="455"/>
      <c r="Y41" s="455"/>
      <c r="Z41" s="182" t="s">
        <v>141</v>
      </c>
      <c r="AA41" s="176"/>
      <c r="AB41" s="182" t="s">
        <v>141</v>
      </c>
      <c r="AC41" s="176"/>
      <c r="AD41" s="177">
        <v>42782</v>
      </c>
      <c r="AE41" s="176"/>
      <c r="AF41" s="176"/>
      <c r="AG41" s="176"/>
      <c r="AH41" s="177">
        <v>43100</v>
      </c>
      <c r="AI41" s="176"/>
      <c r="AJ41" s="245"/>
      <c r="AK41" s="262"/>
      <c r="AL41" s="263"/>
      <c r="AM41" s="262"/>
      <c r="AN41" s="262"/>
      <c r="AO41" s="262"/>
      <c r="AP41" s="262"/>
      <c r="AQ41" s="358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</row>
    <row r="42" spans="1:53" s="235" customFormat="1" ht="114" customHeight="1" x14ac:dyDescent="0.2">
      <c r="A42" s="186" t="s">
        <v>237</v>
      </c>
      <c r="B42" s="174" t="s">
        <v>238</v>
      </c>
      <c r="C42" s="263">
        <v>450000</v>
      </c>
      <c r="D42" s="262">
        <v>20454.55</v>
      </c>
      <c r="E42" s="187" t="s">
        <v>113</v>
      </c>
      <c r="F42" s="187" t="s">
        <v>67</v>
      </c>
      <c r="G42" s="188"/>
      <c r="H42" s="182" t="s">
        <v>141</v>
      </c>
      <c r="I42" s="182"/>
      <c r="J42" s="182" t="s">
        <v>141</v>
      </c>
      <c r="K42" s="182"/>
      <c r="L42" s="182" t="s">
        <v>141</v>
      </c>
      <c r="M42" s="182"/>
      <c r="N42" s="182" t="s">
        <v>141</v>
      </c>
      <c r="O42" s="182"/>
      <c r="P42" s="454"/>
      <c r="Q42" s="455"/>
      <c r="R42" s="455"/>
      <c r="S42" s="455"/>
      <c r="T42" s="455"/>
      <c r="U42" s="455"/>
      <c r="V42" s="455"/>
      <c r="W42" s="455"/>
      <c r="X42" s="455"/>
      <c r="Y42" s="455"/>
      <c r="Z42" s="182" t="s">
        <v>141</v>
      </c>
      <c r="AA42" s="176"/>
      <c r="AB42" s="182" t="s">
        <v>141</v>
      </c>
      <c r="AC42" s="176"/>
      <c r="AD42" s="177">
        <v>42782</v>
      </c>
      <c r="AE42" s="176"/>
      <c r="AF42" s="176"/>
      <c r="AG42" s="176"/>
      <c r="AH42" s="177">
        <v>43100</v>
      </c>
      <c r="AI42" s="176"/>
      <c r="AJ42" s="245"/>
      <c r="AK42" s="262"/>
      <c r="AL42" s="263"/>
      <c r="AM42" s="262"/>
      <c r="AN42" s="262"/>
      <c r="AO42" s="262"/>
      <c r="AP42" s="262"/>
      <c r="AQ42" s="358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</row>
    <row r="43" spans="1:53" s="233" customFormat="1" ht="115.5" customHeight="1" x14ac:dyDescent="0.2">
      <c r="A43" s="186" t="s">
        <v>239</v>
      </c>
      <c r="B43" s="174" t="s">
        <v>240</v>
      </c>
      <c r="C43" s="258">
        <v>340000</v>
      </c>
      <c r="D43" s="261">
        <v>15454.55</v>
      </c>
      <c r="E43" s="174" t="s">
        <v>113</v>
      </c>
      <c r="F43" s="174" t="s">
        <v>65</v>
      </c>
      <c r="G43" s="191"/>
      <c r="H43" s="182" t="s">
        <v>141</v>
      </c>
      <c r="I43" s="182"/>
      <c r="J43" s="182" t="s">
        <v>141</v>
      </c>
      <c r="K43" s="182"/>
      <c r="L43" s="182" t="s">
        <v>141</v>
      </c>
      <c r="M43" s="182"/>
      <c r="N43" s="182" t="s">
        <v>141</v>
      </c>
      <c r="O43" s="182"/>
      <c r="P43" s="454"/>
      <c r="Q43" s="455"/>
      <c r="R43" s="455"/>
      <c r="S43" s="455"/>
      <c r="T43" s="455"/>
      <c r="U43" s="455"/>
      <c r="V43" s="455"/>
      <c r="W43" s="455"/>
      <c r="X43" s="455"/>
      <c r="Y43" s="455"/>
      <c r="Z43" s="182" t="s">
        <v>141</v>
      </c>
      <c r="AA43" s="176"/>
      <c r="AB43" s="182" t="s">
        <v>141</v>
      </c>
      <c r="AC43" s="176"/>
      <c r="AD43" s="177">
        <v>42782</v>
      </c>
      <c r="AE43" s="176"/>
      <c r="AF43" s="176"/>
      <c r="AG43" s="176"/>
      <c r="AH43" s="177">
        <v>43100</v>
      </c>
      <c r="AI43" s="176"/>
      <c r="AJ43" s="246"/>
      <c r="AK43" s="262"/>
      <c r="AL43" s="263"/>
      <c r="AM43" s="262"/>
      <c r="AN43" s="262"/>
      <c r="AO43" s="262"/>
      <c r="AP43" s="262"/>
      <c r="AQ43" s="358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</row>
    <row r="44" spans="1:53" s="233" customFormat="1" ht="123" customHeight="1" x14ac:dyDescent="0.2">
      <c r="A44" s="186" t="s">
        <v>241</v>
      </c>
      <c r="B44" s="174" t="s">
        <v>242</v>
      </c>
      <c r="C44" s="258">
        <v>340000</v>
      </c>
      <c r="D44" s="261">
        <v>15454.55</v>
      </c>
      <c r="E44" s="174" t="s">
        <v>113</v>
      </c>
      <c r="F44" s="174" t="s">
        <v>67</v>
      </c>
      <c r="G44" s="191"/>
      <c r="H44" s="182" t="s">
        <v>141</v>
      </c>
      <c r="I44" s="182"/>
      <c r="J44" s="182" t="s">
        <v>141</v>
      </c>
      <c r="K44" s="182"/>
      <c r="L44" s="182" t="s">
        <v>141</v>
      </c>
      <c r="M44" s="182"/>
      <c r="N44" s="182" t="s">
        <v>141</v>
      </c>
      <c r="O44" s="182"/>
      <c r="P44" s="454"/>
      <c r="Q44" s="455"/>
      <c r="R44" s="455"/>
      <c r="S44" s="455"/>
      <c r="T44" s="455"/>
      <c r="U44" s="455"/>
      <c r="V44" s="455"/>
      <c r="W44" s="455"/>
      <c r="X44" s="455"/>
      <c r="Y44" s="455"/>
      <c r="Z44" s="182" t="s">
        <v>141</v>
      </c>
      <c r="AA44" s="176"/>
      <c r="AB44" s="182" t="s">
        <v>141</v>
      </c>
      <c r="AC44" s="176"/>
      <c r="AD44" s="177">
        <v>42782</v>
      </c>
      <c r="AE44" s="176"/>
      <c r="AF44" s="176"/>
      <c r="AG44" s="176"/>
      <c r="AH44" s="177">
        <v>43100</v>
      </c>
      <c r="AI44" s="176"/>
      <c r="AJ44" s="246"/>
      <c r="AK44" s="262"/>
      <c r="AL44" s="263"/>
      <c r="AM44" s="262"/>
      <c r="AN44" s="262"/>
      <c r="AO44" s="262"/>
      <c r="AP44" s="262"/>
      <c r="AQ44" s="358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</row>
    <row r="45" spans="1:53" s="233" customFormat="1" ht="38.25" customHeight="1" x14ac:dyDescent="0.2">
      <c r="A45" s="134" t="s">
        <v>227</v>
      </c>
      <c r="B45" s="370" t="s">
        <v>228</v>
      </c>
      <c r="C45" s="256">
        <v>275000</v>
      </c>
      <c r="D45" s="304">
        <v>12500</v>
      </c>
      <c r="E45" s="216" t="s">
        <v>113</v>
      </c>
      <c r="F45" s="216" t="s">
        <v>67</v>
      </c>
      <c r="G45" s="146" t="s">
        <v>67</v>
      </c>
      <c r="H45" s="217" t="s">
        <v>141</v>
      </c>
      <c r="I45" s="217" t="s">
        <v>141</v>
      </c>
      <c r="J45" s="217" t="s">
        <v>141</v>
      </c>
      <c r="K45" s="217" t="s">
        <v>141</v>
      </c>
      <c r="L45" s="217" t="s">
        <v>141</v>
      </c>
      <c r="M45" s="217" t="s">
        <v>141</v>
      </c>
      <c r="N45" s="217" t="s">
        <v>141</v>
      </c>
      <c r="O45" s="217" t="s">
        <v>141</v>
      </c>
      <c r="P45" s="454"/>
      <c r="Q45" s="455"/>
      <c r="R45" s="455"/>
      <c r="S45" s="455"/>
      <c r="T45" s="455"/>
      <c r="U45" s="455"/>
      <c r="V45" s="455"/>
      <c r="W45" s="455"/>
      <c r="X45" s="455"/>
      <c r="Y45" s="455"/>
      <c r="Z45" s="360" t="s">
        <v>141</v>
      </c>
      <c r="AA45" s="360" t="s">
        <v>141</v>
      </c>
      <c r="AB45" s="360" t="s">
        <v>141</v>
      </c>
      <c r="AC45" s="221" t="s">
        <v>141</v>
      </c>
      <c r="AD45" s="365">
        <v>42774</v>
      </c>
      <c r="AE45" s="148">
        <v>42804</v>
      </c>
      <c r="AF45" s="360" t="s">
        <v>141</v>
      </c>
      <c r="AG45" s="154">
        <v>42844</v>
      </c>
      <c r="AH45" s="365">
        <v>43100</v>
      </c>
      <c r="AI45" s="147">
        <v>43100</v>
      </c>
      <c r="AJ45" s="145" t="s">
        <v>229</v>
      </c>
      <c r="AK45" s="284">
        <v>243092.11</v>
      </c>
      <c r="AL45" s="284">
        <f>243092.11/19.7974</f>
        <v>12278.99168577692</v>
      </c>
      <c r="AM45" s="284" t="s">
        <v>141</v>
      </c>
      <c r="AN45" s="284" t="s">
        <v>141</v>
      </c>
      <c r="AO45" s="284">
        <v>93092.11</v>
      </c>
      <c r="AP45" s="284">
        <f>93092.11/19.7974</f>
        <v>4702.23918292301</v>
      </c>
      <c r="AQ45" s="358"/>
      <c r="AR45" s="369"/>
      <c r="AS45" s="232"/>
      <c r="AT45" s="232"/>
      <c r="AU45" s="232"/>
      <c r="AV45" s="232"/>
      <c r="AW45" s="232"/>
      <c r="AX45" s="232"/>
      <c r="AY45" s="232"/>
      <c r="AZ45" s="232"/>
      <c r="BA45" s="232"/>
    </row>
    <row r="46" spans="1:53" s="235" customFormat="1" ht="42" customHeight="1" x14ac:dyDescent="0.2">
      <c r="A46" s="371" t="s">
        <v>230</v>
      </c>
      <c r="B46" s="216" t="s">
        <v>231</v>
      </c>
      <c r="C46" s="256">
        <v>275000</v>
      </c>
      <c r="D46" s="372">
        <v>12500</v>
      </c>
      <c r="E46" s="373" t="s">
        <v>113</v>
      </c>
      <c r="F46" s="373" t="s">
        <v>67</v>
      </c>
      <c r="G46" s="157" t="s">
        <v>67</v>
      </c>
      <c r="H46" s="217" t="s">
        <v>141</v>
      </c>
      <c r="I46" s="217" t="s">
        <v>141</v>
      </c>
      <c r="J46" s="217" t="s">
        <v>141</v>
      </c>
      <c r="K46" s="217" t="s">
        <v>141</v>
      </c>
      <c r="L46" s="217" t="s">
        <v>141</v>
      </c>
      <c r="M46" s="217" t="s">
        <v>141</v>
      </c>
      <c r="N46" s="217" t="s">
        <v>141</v>
      </c>
      <c r="O46" s="217" t="s">
        <v>141</v>
      </c>
      <c r="P46" s="454"/>
      <c r="Q46" s="455"/>
      <c r="R46" s="455"/>
      <c r="S46" s="455"/>
      <c r="T46" s="455"/>
      <c r="U46" s="455"/>
      <c r="V46" s="455"/>
      <c r="W46" s="455"/>
      <c r="X46" s="455"/>
      <c r="Y46" s="455"/>
      <c r="Z46" s="360" t="s">
        <v>141</v>
      </c>
      <c r="AA46" s="360" t="s">
        <v>141</v>
      </c>
      <c r="AB46" s="360" t="s">
        <v>141</v>
      </c>
      <c r="AC46" s="221" t="s">
        <v>141</v>
      </c>
      <c r="AD46" s="365">
        <v>42774</v>
      </c>
      <c r="AE46" s="148">
        <v>42804</v>
      </c>
      <c r="AF46" s="360" t="s">
        <v>141</v>
      </c>
      <c r="AG46" s="154">
        <v>42844</v>
      </c>
      <c r="AH46" s="365">
        <v>43100</v>
      </c>
      <c r="AI46" s="147">
        <v>43100</v>
      </c>
      <c r="AJ46" s="156" t="s">
        <v>232</v>
      </c>
      <c r="AK46" s="284">
        <v>243092.11</v>
      </c>
      <c r="AL46" s="284">
        <f>243092.11/19.7974</f>
        <v>12278.99168577692</v>
      </c>
      <c r="AM46" s="284" t="s">
        <v>141</v>
      </c>
      <c r="AN46" s="284" t="s">
        <v>141</v>
      </c>
      <c r="AO46" s="284">
        <v>93092.11</v>
      </c>
      <c r="AP46" s="284">
        <f>93092.11/19.7974</f>
        <v>4702.23918292301</v>
      </c>
      <c r="AQ46" s="358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</row>
    <row r="47" spans="1:53" s="235" customFormat="1" ht="36" customHeight="1" x14ac:dyDescent="0.2">
      <c r="A47" s="186" t="s">
        <v>233</v>
      </c>
      <c r="B47" s="174" t="s">
        <v>234</v>
      </c>
      <c r="C47" s="263">
        <v>236500</v>
      </c>
      <c r="D47" s="262">
        <v>10750</v>
      </c>
      <c r="E47" s="187" t="s">
        <v>113</v>
      </c>
      <c r="F47" s="187" t="s">
        <v>67</v>
      </c>
      <c r="G47" s="191" t="s">
        <v>67</v>
      </c>
      <c r="H47" s="182" t="s">
        <v>141</v>
      </c>
      <c r="I47" s="182" t="s">
        <v>141</v>
      </c>
      <c r="J47" s="182" t="s">
        <v>141</v>
      </c>
      <c r="K47" s="182" t="s">
        <v>141</v>
      </c>
      <c r="L47" s="182" t="s">
        <v>141</v>
      </c>
      <c r="M47" s="182" t="s">
        <v>141</v>
      </c>
      <c r="N47" s="182" t="s">
        <v>141</v>
      </c>
      <c r="O47" s="182" t="s">
        <v>141</v>
      </c>
      <c r="P47" s="454"/>
      <c r="Q47" s="455"/>
      <c r="R47" s="455"/>
      <c r="S47" s="455"/>
      <c r="T47" s="455"/>
      <c r="U47" s="455"/>
      <c r="V47" s="455"/>
      <c r="W47" s="455"/>
      <c r="X47" s="455"/>
      <c r="Y47" s="455"/>
      <c r="Z47" s="177" t="s">
        <v>141</v>
      </c>
      <c r="AA47" s="177"/>
      <c r="AB47" s="176" t="s">
        <v>141</v>
      </c>
      <c r="AC47" s="176"/>
      <c r="AD47" s="175">
        <v>42774</v>
      </c>
      <c r="AE47" s="176"/>
      <c r="AF47" s="176" t="s">
        <v>141</v>
      </c>
      <c r="AG47" s="176"/>
      <c r="AH47" s="177">
        <v>43100</v>
      </c>
      <c r="AI47" s="176"/>
      <c r="AJ47" s="245"/>
      <c r="AK47" s="262"/>
      <c r="AL47" s="263"/>
      <c r="AM47" s="262" t="s">
        <v>141</v>
      </c>
      <c r="AN47" s="262" t="s">
        <v>141</v>
      </c>
      <c r="AO47" s="262"/>
      <c r="AP47" s="262"/>
      <c r="AQ47" s="358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</row>
    <row r="48" spans="1:53" s="235" customFormat="1" ht="21" customHeight="1" x14ac:dyDescent="0.2">
      <c r="A48" s="123"/>
      <c r="B48" s="122"/>
      <c r="C48" s="264"/>
      <c r="D48" s="264"/>
      <c r="E48" s="247"/>
      <c r="F48" s="128"/>
      <c r="G48" s="129"/>
      <c r="H48" s="127"/>
      <c r="I48" s="127"/>
      <c r="J48" s="127"/>
      <c r="K48" s="127"/>
      <c r="L48" s="127"/>
      <c r="M48" s="127"/>
      <c r="N48" s="127"/>
      <c r="O48" s="127"/>
      <c r="P48" s="454"/>
      <c r="Q48" s="455"/>
      <c r="R48" s="455"/>
      <c r="S48" s="455"/>
      <c r="T48" s="455"/>
      <c r="U48" s="455"/>
      <c r="V48" s="455"/>
      <c r="W48" s="455"/>
      <c r="X48" s="455"/>
      <c r="Y48" s="455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247"/>
      <c r="AK48" s="291"/>
      <c r="AL48" s="291"/>
      <c r="AM48" s="291"/>
      <c r="AN48" s="291"/>
      <c r="AO48" s="291"/>
      <c r="AP48" s="291"/>
      <c r="AQ48" s="357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</row>
    <row r="49" spans="1:53" s="233" customFormat="1" ht="21" customHeight="1" x14ac:dyDescent="0.2">
      <c r="A49" s="248"/>
      <c r="B49" s="249"/>
      <c r="C49" s="265"/>
      <c r="D49" s="265"/>
      <c r="E49" s="236"/>
      <c r="F49" s="122"/>
      <c r="G49" s="130"/>
      <c r="H49" s="127"/>
      <c r="I49" s="127"/>
      <c r="J49" s="127"/>
      <c r="K49" s="127"/>
      <c r="L49" s="127"/>
      <c r="M49" s="127"/>
      <c r="N49" s="127"/>
      <c r="O49" s="127"/>
      <c r="P49" s="456"/>
      <c r="Q49" s="457"/>
      <c r="R49" s="457"/>
      <c r="S49" s="457"/>
      <c r="T49" s="457"/>
      <c r="U49" s="457"/>
      <c r="V49" s="457"/>
      <c r="W49" s="457"/>
      <c r="X49" s="457"/>
      <c r="Y49" s="457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250"/>
      <c r="AK49" s="291"/>
      <c r="AL49" s="291"/>
      <c r="AM49" s="291"/>
      <c r="AN49" s="291"/>
      <c r="AO49" s="291"/>
      <c r="AP49" s="291"/>
      <c r="AQ49" s="356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</row>
    <row r="50" spans="1:53" s="198" customFormat="1" ht="30.75" customHeight="1" x14ac:dyDescent="0.2">
      <c r="A50" s="13" t="s">
        <v>128</v>
      </c>
      <c r="B50" s="14"/>
      <c r="C50" s="260">
        <f>SUM(C29:C49)</f>
        <v>37112428.960000001</v>
      </c>
      <c r="D50" s="260">
        <f>SUM(D29:D49)</f>
        <v>1588274.7700000003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260">
        <f t="shared" ref="AK50:AP50" si="1">SUM(AK37:AK49)</f>
        <v>486184.22</v>
      </c>
      <c r="AL50" s="260">
        <f t="shared" si="1"/>
        <v>24557.983371553841</v>
      </c>
      <c r="AM50" s="260">
        <f t="shared" si="1"/>
        <v>0</v>
      </c>
      <c r="AN50" s="260">
        <f t="shared" si="1"/>
        <v>0</v>
      </c>
      <c r="AO50" s="260">
        <f t="shared" si="1"/>
        <v>186184.22</v>
      </c>
      <c r="AP50" s="260">
        <f t="shared" si="1"/>
        <v>9404.4783658460201</v>
      </c>
      <c r="AQ50" s="389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</row>
    <row r="51" spans="1:53" s="198" customFormat="1" ht="30.75" customHeight="1" x14ac:dyDescent="0.2">
      <c r="A51" s="13" t="s">
        <v>129</v>
      </c>
      <c r="B51" s="14"/>
      <c r="C51" s="260">
        <f>SUM(C50+C32)</f>
        <v>68038357.920000002</v>
      </c>
      <c r="D51" s="260">
        <f>SUM(D50+D32)</f>
        <v>2922617.68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260">
        <f t="shared" ref="AK51:AP51" si="2">SUM(AK50,AK32)</f>
        <v>20762112.989999998</v>
      </c>
      <c r="AL51" s="260">
        <f t="shared" si="2"/>
        <v>1093903.5408010869</v>
      </c>
      <c r="AM51" s="260">
        <f t="shared" si="2"/>
        <v>0</v>
      </c>
      <c r="AN51" s="260">
        <f t="shared" si="2"/>
        <v>0</v>
      </c>
      <c r="AO51" s="260">
        <f t="shared" si="2"/>
        <v>2578214.0699999998</v>
      </c>
      <c r="AP51" s="260">
        <f t="shared" si="2"/>
        <v>135138.90074025205</v>
      </c>
      <c r="AQ51" s="389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</row>
    <row r="52" spans="1:53" s="19" customFormat="1" ht="18.75" customHeight="1" x14ac:dyDescent="0.2">
      <c r="C52" s="266"/>
      <c r="D52" s="266"/>
      <c r="E52" s="25"/>
      <c r="F52" s="25"/>
      <c r="G52" s="25"/>
      <c r="H52" s="25"/>
      <c r="I52" s="25"/>
      <c r="J52" s="25"/>
      <c r="K52" s="25"/>
      <c r="L52" s="26"/>
      <c r="M52" s="26"/>
      <c r="N52" s="27"/>
      <c r="O52" s="27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6"/>
      <c r="AE52" s="26"/>
      <c r="AF52" s="26"/>
      <c r="AG52" s="26"/>
      <c r="AH52" s="26"/>
      <c r="AI52" s="26"/>
      <c r="AJ52" s="142"/>
      <c r="AK52" s="292"/>
      <c r="AL52" s="292"/>
      <c r="AM52" s="292"/>
      <c r="AN52" s="292"/>
      <c r="AO52" s="293"/>
      <c r="AP52" s="293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s="19" customFormat="1" ht="18.75" customHeight="1" x14ac:dyDescent="0.2">
      <c r="A53" s="433" t="s">
        <v>44</v>
      </c>
      <c r="B53" s="434"/>
      <c r="C53" s="267"/>
      <c r="D53" s="267"/>
      <c r="E53" s="25"/>
      <c r="F53" s="25"/>
      <c r="G53" s="25"/>
      <c r="H53" s="25"/>
      <c r="I53" s="25"/>
      <c r="J53" s="25"/>
      <c r="K53" s="25"/>
      <c r="L53" s="26"/>
      <c r="M53" s="26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6"/>
      <c r="AE53" s="26"/>
      <c r="AF53" s="26"/>
      <c r="AG53" s="26"/>
      <c r="AH53" s="26"/>
      <c r="AI53" s="26"/>
      <c r="AJ53" s="142"/>
      <c r="AK53" s="292"/>
      <c r="AL53" s="292"/>
      <c r="AM53" s="292"/>
      <c r="AN53" s="292"/>
      <c r="AO53" s="293"/>
      <c r="AP53" s="293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s="19" customFormat="1" ht="18.75" customHeight="1" x14ac:dyDescent="0.2">
      <c r="A54" s="458" t="s">
        <v>45</v>
      </c>
      <c r="B54" s="459"/>
      <c r="C54" s="267"/>
      <c r="D54" s="268"/>
      <c r="E54" s="25"/>
      <c r="F54" s="25"/>
      <c r="G54" s="25"/>
      <c r="H54" s="25"/>
      <c r="I54" s="25"/>
      <c r="J54" s="25"/>
      <c r="K54" s="25"/>
      <c r="L54" s="26"/>
      <c r="M54" s="26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6"/>
      <c r="AE54" s="26"/>
      <c r="AF54" s="26"/>
      <c r="AG54" s="26"/>
      <c r="AH54" s="26"/>
      <c r="AI54" s="26"/>
      <c r="AJ54" s="142"/>
      <c r="AK54" s="292"/>
      <c r="AL54" s="292"/>
      <c r="AM54" s="292"/>
      <c r="AN54" s="292"/>
      <c r="AO54" s="293"/>
      <c r="AP54" s="293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s="19" customFormat="1" ht="18.75" customHeight="1" x14ac:dyDescent="0.2">
      <c r="A55" s="460" t="s">
        <v>46</v>
      </c>
      <c r="B55" s="461"/>
      <c r="C55" s="267"/>
      <c r="D55" s="269"/>
      <c r="E55" s="25"/>
      <c r="F55" s="25"/>
      <c r="G55" s="25"/>
      <c r="H55" s="25"/>
      <c r="I55" s="25"/>
      <c r="J55" s="25"/>
      <c r="K55" s="25"/>
      <c r="L55" s="26"/>
      <c r="M55" s="26"/>
      <c r="N55" s="27"/>
      <c r="O55" s="27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6"/>
      <c r="AE55" s="26"/>
      <c r="AF55" s="26"/>
      <c r="AG55" s="26"/>
      <c r="AH55" s="26"/>
      <c r="AI55" s="26"/>
      <c r="AJ55" s="142"/>
      <c r="AK55" s="292"/>
      <c r="AL55" s="292"/>
      <c r="AM55" s="292"/>
      <c r="AN55" s="292"/>
      <c r="AO55" s="293"/>
      <c r="AP55" s="293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s="19" customFormat="1" ht="18.75" customHeight="1" x14ac:dyDescent="0.2">
      <c r="A56" s="462" t="s">
        <v>47</v>
      </c>
      <c r="B56" s="463"/>
      <c r="C56" s="267"/>
      <c r="D56" s="270"/>
      <c r="E56" s="25"/>
      <c r="F56" s="25"/>
      <c r="G56" s="25"/>
      <c r="H56" s="25"/>
      <c r="I56" s="25"/>
      <c r="J56" s="25"/>
      <c r="K56" s="25"/>
      <c r="L56" s="26"/>
      <c r="M56" s="26"/>
      <c r="N56" s="27"/>
      <c r="O56" s="27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6"/>
      <c r="AE56" s="26"/>
      <c r="AF56" s="26"/>
      <c r="AG56" s="26"/>
      <c r="AH56" s="26"/>
      <c r="AI56" s="26"/>
      <c r="AJ56" s="142"/>
      <c r="AK56" s="292"/>
      <c r="AL56" s="292"/>
      <c r="AM56" s="292"/>
      <c r="AN56" s="292"/>
      <c r="AO56" s="293"/>
      <c r="AP56" s="293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s="24" customFormat="1" ht="18.75" customHeight="1" x14ac:dyDescent="0.2">
      <c r="A57" s="438" t="s">
        <v>48</v>
      </c>
      <c r="B57" s="439"/>
      <c r="C57" s="267"/>
      <c r="D57" s="271"/>
      <c r="E57" s="30"/>
      <c r="F57" s="31"/>
      <c r="G57" s="30"/>
      <c r="H57" s="30"/>
      <c r="I57" s="30"/>
      <c r="J57" s="30"/>
      <c r="K57" s="30"/>
      <c r="L57" s="31"/>
      <c r="M57" s="31"/>
      <c r="N57" s="31"/>
      <c r="O57" s="30"/>
      <c r="P57" s="31"/>
      <c r="Q57" s="30"/>
      <c r="R57" s="30"/>
      <c r="S57" s="30"/>
      <c r="T57" s="31"/>
      <c r="U57" s="30"/>
      <c r="V57" s="32"/>
      <c r="W57" s="32"/>
      <c r="X57" s="32"/>
      <c r="Y57" s="32"/>
      <c r="Z57" s="32"/>
      <c r="AA57" s="30"/>
      <c r="AB57" s="30"/>
      <c r="AC57" s="30"/>
      <c r="AD57" s="30"/>
      <c r="AE57" s="30"/>
      <c r="AF57" s="30"/>
      <c r="AG57" s="30"/>
      <c r="AH57" s="30"/>
      <c r="AI57" s="30"/>
      <c r="AJ57" s="33"/>
      <c r="AK57" s="294"/>
      <c r="AL57" s="294"/>
      <c r="AM57" s="295"/>
      <c r="AN57" s="295"/>
      <c r="AO57" s="295"/>
      <c r="AP57" s="295"/>
      <c r="AQ57" s="18"/>
      <c r="AR57" s="23"/>
      <c r="AS57" s="23"/>
      <c r="AT57" s="23"/>
      <c r="AU57" s="23"/>
      <c r="AV57" s="23"/>
      <c r="AW57" s="23"/>
      <c r="AX57" s="23"/>
      <c r="AY57" s="23"/>
    </row>
    <row r="58" spans="1:53" ht="15" x14ac:dyDescent="0.25">
      <c r="A58" s="34"/>
      <c r="B58" s="34"/>
      <c r="C58" s="272"/>
      <c r="D58" s="440" t="s">
        <v>49</v>
      </c>
      <c r="E58" s="441"/>
      <c r="F58" s="441"/>
      <c r="G58" s="441"/>
      <c r="H58" s="442" t="s">
        <v>50</v>
      </c>
      <c r="I58" s="442"/>
      <c r="J58" s="443" t="s">
        <v>51</v>
      </c>
      <c r="K58" s="444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6"/>
      <c r="Z58" s="23"/>
      <c r="AA58" s="23"/>
      <c r="AB58" s="37"/>
      <c r="AC58" s="37"/>
      <c r="AD58" s="37"/>
      <c r="AE58" s="37"/>
      <c r="AF58" s="37"/>
      <c r="AG58" s="37"/>
      <c r="AH58" s="37"/>
      <c r="AI58" s="37"/>
      <c r="AJ58" s="143"/>
      <c r="AK58" s="296"/>
      <c r="AL58" s="296"/>
      <c r="AM58" s="296"/>
      <c r="AN58" s="296"/>
      <c r="AO58" s="296"/>
      <c r="AP58" s="296"/>
    </row>
    <row r="59" spans="1:53" ht="22.5" customHeight="1" x14ac:dyDescent="0.2">
      <c r="A59" s="79" t="s">
        <v>126</v>
      </c>
      <c r="B59" s="34"/>
      <c r="C59" s="272"/>
      <c r="D59" s="421" t="s">
        <v>37</v>
      </c>
      <c r="E59" s="422"/>
      <c r="F59" s="422"/>
      <c r="G59" s="447"/>
      <c r="H59" s="448" t="s">
        <v>52</v>
      </c>
      <c r="I59" s="449"/>
      <c r="J59" s="445"/>
      <c r="K59" s="446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143"/>
      <c r="AK59" s="296"/>
      <c r="AL59" s="296"/>
      <c r="AM59" s="296"/>
      <c r="AN59" s="296"/>
      <c r="AO59" s="296"/>
      <c r="AP59" s="296"/>
    </row>
    <row r="60" spans="1:53" x14ac:dyDescent="0.2">
      <c r="A60" s="34"/>
      <c r="B60" s="34"/>
      <c r="C60" s="272"/>
      <c r="D60" s="409" t="s">
        <v>53</v>
      </c>
      <c r="E60" s="410"/>
      <c r="F60" s="411"/>
      <c r="G60" s="38" t="s">
        <v>54</v>
      </c>
      <c r="H60" s="374" t="s">
        <v>258</v>
      </c>
      <c r="I60" s="375"/>
      <c r="J60" s="420">
        <v>500000</v>
      </c>
      <c r="K60" s="420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143"/>
      <c r="AK60" s="296"/>
      <c r="AL60" s="296"/>
      <c r="AM60" s="296"/>
      <c r="AN60" s="296"/>
      <c r="AO60" s="296"/>
      <c r="AP60" s="296"/>
    </row>
    <row r="61" spans="1:53" x14ac:dyDescent="0.2">
      <c r="A61" s="34"/>
      <c r="B61" s="34"/>
      <c r="C61" s="272"/>
      <c r="D61" s="409" t="s">
        <v>55</v>
      </c>
      <c r="E61" s="410"/>
      <c r="F61" s="411"/>
      <c r="G61" s="38" t="s">
        <v>56</v>
      </c>
      <c r="H61" s="374" t="s">
        <v>259</v>
      </c>
      <c r="I61" s="375"/>
      <c r="J61" s="420">
        <v>500000</v>
      </c>
      <c r="K61" s="420"/>
      <c r="L61" s="26"/>
      <c r="M61" s="26"/>
      <c r="N61" s="26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143"/>
      <c r="AK61" s="296"/>
      <c r="AL61" s="296"/>
      <c r="AM61" s="296"/>
      <c r="AN61" s="296"/>
      <c r="AO61" s="296"/>
      <c r="AP61" s="296"/>
    </row>
    <row r="62" spans="1:53" x14ac:dyDescent="0.2">
      <c r="A62" s="34"/>
      <c r="B62" s="34"/>
      <c r="C62" s="272"/>
      <c r="D62" s="409" t="s">
        <v>57</v>
      </c>
      <c r="E62" s="410"/>
      <c r="F62" s="411"/>
      <c r="G62" s="41" t="s">
        <v>58</v>
      </c>
      <c r="H62" s="375">
        <v>1</v>
      </c>
      <c r="I62" s="375">
        <v>300000</v>
      </c>
      <c r="J62" s="425" t="s">
        <v>260</v>
      </c>
      <c r="K62" s="425"/>
      <c r="L62" s="26"/>
      <c r="M62" s="26"/>
      <c r="N62" s="26"/>
      <c r="O62" s="42"/>
      <c r="P62" s="42"/>
      <c r="Q62" s="42"/>
      <c r="R62" s="42"/>
      <c r="S62" s="42"/>
      <c r="T62" s="39"/>
      <c r="U62" s="39"/>
      <c r="V62" s="39"/>
      <c r="W62" s="39"/>
      <c r="X62" s="39"/>
      <c r="Y62" s="40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143"/>
      <c r="AK62" s="296"/>
      <c r="AL62" s="296"/>
      <c r="AM62" s="296"/>
      <c r="AN62" s="296"/>
      <c r="AO62" s="296"/>
      <c r="AP62" s="296"/>
    </row>
    <row r="63" spans="1:53" x14ac:dyDescent="0.2">
      <c r="A63" s="34"/>
      <c r="B63" s="34"/>
      <c r="C63" s="272"/>
      <c r="D63" s="409" t="s">
        <v>59</v>
      </c>
      <c r="E63" s="410"/>
      <c r="F63" s="411"/>
      <c r="G63" s="41" t="s">
        <v>60</v>
      </c>
      <c r="H63" s="375">
        <v>1</v>
      </c>
      <c r="I63" s="375">
        <v>300000</v>
      </c>
      <c r="J63" s="425" t="s">
        <v>260</v>
      </c>
      <c r="K63" s="425"/>
      <c r="L63" s="26"/>
      <c r="M63" s="26"/>
      <c r="N63" s="26"/>
      <c r="O63" s="43"/>
      <c r="P63" s="43"/>
      <c r="Q63" s="43"/>
      <c r="R63" s="43"/>
      <c r="S63" s="43"/>
      <c r="T63" s="39"/>
      <c r="U63" s="39"/>
      <c r="V63" s="39"/>
      <c r="W63" s="39"/>
      <c r="X63" s="39"/>
      <c r="Y63" s="40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143"/>
      <c r="AK63" s="296"/>
      <c r="AL63" s="296"/>
      <c r="AM63" s="296"/>
      <c r="AN63" s="296"/>
      <c r="AO63" s="296"/>
      <c r="AP63" s="296"/>
    </row>
    <row r="64" spans="1:53" x14ac:dyDescent="0.2">
      <c r="A64" s="34"/>
      <c r="B64" s="34"/>
      <c r="C64" s="272"/>
      <c r="D64" s="409" t="s">
        <v>61</v>
      </c>
      <c r="E64" s="410"/>
      <c r="F64" s="411"/>
      <c r="G64" s="41" t="s">
        <v>62</v>
      </c>
      <c r="H64" s="375">
        <v>1</v>
      </c>
      <c r="I64" s="375">
        <v>300000</v>
      </c>
      <c r="J64" s="425" t="s">
        <v>260</v>
      </c>
      <c r="K64" s="425"/>
      <c r="L64" s="26"/>
      <c r="M64" s="26"/>
      <c r="N64" s="26"/>
      <c r="O64" s="42"/>
      <c r="P64" s="42"/>
      <c r="Q64" s="42"/>
      <c r="R64" s="42"/>
      <c r="S64" s="42"/>
      <c r="T64" s="39"/>
      <c r="U64" s="39"/>
      <c r="V64" s="39"/>
      <c r="W64" s="39"/>
      <c r="X64" s="39"/>
      <c r="Y64" s="40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143"/>
      <c r="AK64" s="296"/>
      <c r="AL64" s="296"/>
      <c r="AM64" s="296"/>
      <c r="AN64" s="296"/>
      <c r="AO64" s="296"/>
      <c r="AP64" s="296"/>
    </row>
    <row r="65" spans="1:53" ht="12.75" customHeight="1" x14ac:dyDescent="0.2">
      <c r="A65" s="34"/>
      <c r="B65" s="34"/>
      <c r="C65" s="272"/>
      <c r="D65" s="409" t="s">
        <v>63</v>
      </c>
      <c r="E65" s="410"/>
      <c r="F65" s="411"/>
      <c r="G65" s="41" t="s">
        <v>64</v>
      </c>
      <c r="H65" s="374" t="s">
        <v>258</v>
      </c>
      <c r="I65" s="375"/>
      <c r="J65" s="420">
        <v>500000</v>
      </c>
      <c r="K65" s="420"/>
      <c r="L65" s="26"/>
      <c r="M65" s="26"/>
      <c r="N65" s="26"/>
      <c r="O65" s="44"/>
      <c r="P65" s="44"/>
      <c r="Q65" s="44"/>
      <c r="R65" s="44"/>
      <c r="S65" s="44"/>
      <c r="T65" s="39"/>
      <c r="U65" s="39"/>
      <c r="V65" s="39"/>
      <c r="W65" s="39"/>
      <c r="X65" s="39"/>
      <c r="Y65" s="40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143"/>
      <c r="AK65" s="296"/>
      <c r="AL65" s="296"/>
      <c r="AM65" s="296"/>
      <c r="AN65" s="296"/>
      <c r="AO65" s="296"/>
      <c r="AP65" s="296"/>
    </row>
    <row r="66" spans="1:53" ht="15" x14ac:dyDescent="0.2">
      <c r="A66" s="34"/>
      <c r="B66" s="34"/>
      <c r="C66" s="272"/>
      <c r="D66" s="421" t="s">
        <v>42</v>
      </c>
      <c r="E66" s="422"/>
      <c r="F66" s="422"/>
      <c r="G66" s="422"/>
      <c r="H66" s="45"/>
      <c r="I66" s="46"/>
      <c r="J66" s="423"/>
      <c r="K66" s="424"/>
      <c r="L66" s="26"/>
      <c r="M66" s="26"/>
      <c r="N66" s="26"/>
      <c r="O66" s="44"/>
      <c r="P66" s="44"/>
      <c r="Q66" s="44"/>
      <c r="R66" s="44"/>
      <c r="S66" s="44"/>
      <c r="T66" s="39"/>
      <c r="U66" s="39"/>
      <c r="V66" s="39"/>
      <c r="W66" s="39"/>
      <c r="X66" s="39"/>
      <c r="Y66" s="40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143"/>
      <c r="AK66" s="296"/>
      <c r="AL66" s="296"/>
      <c r="AM66" s="296"/>
      <c r="AN66" s="296"/>
      <c r="AO66" s="296"/>
      <c r="AP66" s="296"/>
    </row>
    <row r="67" spans="1:53" x14ac:dyDescent="0.2">
      <c r="A67" s="34"/>
      <c r="B67" s="34"/>
      <c r="C67" s="272"/>
      <c r="D67" s="409" t="s">
        <v>65</v>
      </c>
      <c r="E67" s="410"/>
      <c r="F67" s="411"/>
      <c r="G67" s="41" t="s">
        <v>66</v>
      </c>
      <c r="H67" s="374" t="s">
        <v>258</v>
      </c>
      <c r="I67" s="375"/>
      <c r="J67" s="412">
        <v>200000</v>
      </c>
      <c r="K67" s="413"/>
      <c r="L67" s="26"/>
      <c r="M67" s="26"/>
      <c r="N67" s="26"/>
      <c r="O67" s="43"/>
      <c r="P67" s="43"/>
      <c r="Q67" s="43"/>
      <c r="R67" s="43"/>
      <c r="S67" s="43"/>
      <c r="T67" s="39"/>
      <c r="U67" s="39"/>
      <c r="V67" s="39"/>
      <c r="W67" s="39"/>
      <c r="X67" s="39"/>
      <c r="Y67" s="40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143"/>
      <c r="AK67" s="296"/>
      <c r="AL67" s="296"/>
      <c r="AM67" s="296"/>
      <c r="AN67" s="296"/>
      <c r="AO67" s="296"/>
      <c r="AP67" s="296"/>
    </row>
    <row r="68" spans="1:53" ht="12.75" customHeight="1" x14ac:dyDescent="0.2">
      <c r="A68" s="34"/>
      <c r="B68" s="34"/>
      <c r="C68" s="272"/>
      <c r="D68" s="409" t="s">
        <v>67</v>
      </c>
      <c r="E68" s="410"/>
      <c r="F68" s="411"/>
      <c r="G68" s="41" t="s">
        <v>68</v>
      </c>
      <c r="H68" s="374" t="s">
        <v>258</v>
      </c>
      <c r="I68" s="375"/>
      <c r="J68" s="412">
        <v>200000</v>
      </c>
      <c r="K68" s="413"/>
      <c r="L68" s="39"/>
      <c r="M68" s="39"/>
      <c r="N68" s="39"/>
      <c r="O68" s="39"/>
      <c r="P68" s="39"/>
      <c r="Q68" s="47"/>
      <c r="R68" s="47"/>
      <c r="S68" s="47"/>
      <c r="T68" s="39"/>
      <c r="U68" s="39"/>
      <c r="V68" s="39"/>
      <c r="W68" s="39"/>
      <c r="X68" s="39"/>
      <c r="Y68" s="40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143"/>
      <c r="AK68" s="296"/>
      <c r="AL68" s="296"/>
      <c r="AM68" s="296"/>
      <c r="AN68" s="296"/>
      <c r="AO68" s="296"/>
      <c r="AP68" s="296"/>
    </row>
    <row r="69" spans="1:53" x14ac:dyDescent="0.2">
      <c r="A69" s="34"/>
      <c r="B69" s="34"/>
      <c r="C69" s="272"/>
      <c r="D69" s="409" t="s">
        <v>69</v>
      </c>
      <c r="E69" s="410"/>
      <c r="F69" s="411"/>
      <c r="G69" s="41" t="s">
        <v>70</v>
      </c>
      <c r="H69" s="374" t="s">
        <v>258</v>
      </c>
      <c r="I69" s="375"/>
      <c r="J69" s="412">
        <v>200000</v>
      </c>
      <c r="K69" s="413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37"/>
      <c r="AA69" s="37"/>
      <c r="AB69" s="39"/>
      <c r="AC69" s="39"/>
      <c r="AD69" s="39"/>
      <c r="AE69" s="39"/>
      <c r="AF69" s="39"/>
      <c r="AG69" s="40"/>
      <c r="AH69" s="37"/>
      <c r="AI69" s="37"/>
      <c r="AJ69" s="143"/>
      <c r="AK69" s="296"/>
      <c r="AL69" s="296"/>
      <c r="AM69" s="296"/>
      <c r="AN69" s="296"/>
      <c r="AO69" s="296"/>
      <c r="AP69" s="296"/>
      <c r="AQ69" s="391"/>
      <c r="AR69" s="37"/>
      <c r="AS69" s="37"/>
      <c r="AT69" s="37"/>
      <c r="AU69" s="37"/>
      <c r="AV69" s="37"/>
    </row>
    <row r="70" spans="1:53" x14ac:dyDescent="0.2">
      <c r="A70" s="34"/>
      <c r="B70" s="34"/>
      <c r="C70" s="272"/>
      <c r="D70" s="272"/>
      <c r="E70" s="34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297"/>
      <c r="AL70" s="298"/>
      <c r="AM70" s="296"/>
      <c r="AN70" s="296"/>
      <c r="AO70" s="296"/>
      <c r="AP70" s="296"/>
      <c r="AQ70" s="391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3" ht="18" x14ac:dyDescent="0.25">
      <c r="A71" s="414" t="s">
        <v>71</v>
      </c>
      <c r="B71" s="415"/>
      <c r="C71" s="416">
        <v>42936</v>
      </c>
      <c r="D71" s="417"/>
      <c r="H71" s="48" t="s">
        <v>73</v>
      </c>
      <c r="I71" s="49"/>
      <c r="J71" s="49"/>
      <c r="K71" s="418">
        <v>42571</v>
      </c>
      <c r="L71" s="419"/>
      <c r="M71" s="50"/>
      <c r="N71" s="50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51"/>
      <c r="AA71" s="37"/>
      <c r="AB71" s="37"/>
      <c r="AL71" s="252"/>
    </row>
    <row r="72" spans="1:53" ht="18" x14ac:dyDescent="0.25">
      <c r="A72" s="397" t="s">
        <v>74</v>
      </c>
      <c r="B72" s="398"/>
      <c r="C72" s="399" t="s">
        <v>265</v>
      </c>
      <c r="D72" s="400"/>
      <c r="H72" s="52" t="s">
        <v>75</v>
      </c>
      <c r="I72" s="53"/>
      <c r="J72" s="53"/>
      <c r="K72" s="401" t="s">
        <v>72</v>
      </c>
      <c r="L72" s="402"/>
      <c r="M72" s="50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34"/>
      <c r="Y72" s="34"/>
      <c r="Z72" s="51"/>
      <c r="AA72" s="37"/>
      <c r="AB72" s="37"/>
      <c r="AL72" s="252"/>
    </row>
    <row r="73" spans="1:53" x14ac:dyDescent="0.2">
      <c r="A73" s="34"/>
      <c r="B73" s="34"/>
      <c r="C73" s="272"/>
      <c r="D73" s="272"/>
      <c r="E73" s="34"/>
      <c r="F73" s="34"/>
      <c r="G73" s="34"/>
      <c r="H73" s="34"/>
      <c r="I73" s="34"/>
      <c r="J73" s="34"/>
      <c r="K73" s="34"/>
      <c r="L73" s="34"/>
      <c r="M73" s="34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51"/>
      <c r="AK73" s="299"/>
      <c r="AL73" s="296"/>
      <c r="AM73" s="296"/>
    </row>
    <row r="74" spans="1:53" x14ac:dyDescent="0.2">
      <c r="A74" s="403" t="s">
        <v>253</v>
      </c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51"/>
      <c r="AK74" s="299"/>
      <c r="AL74" s="252"/>
    </row>
    <row r="75" spans="1:53" x14ac:dyDescent="0.2">
      <c r="A75" s="54"/>
      <c r="B75" s="55"/>
      <c r="C75" s="273"/>
      <c r="D75" s="273"/>
      <c r="E75" s="55"/>
      <c r="F75" s="55"/>
      <c r="G75" s="55"/>
      <c r="H75" s="55"/>
      <c r="I75" s="55"/>
      <c r="J75" s="55"/>
      <c r="K75" s="55"/>
      <c r="L75" s="55"/>
      <c r="M75" s="5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57"/>
      <c r="AI75" s="57"/>
      <c r="AJ75" s="144"/>
      <c r="AK75" s="299"/>
      <c r="AL75" s="252"/>
    </row>
    <row r="76" spans="1:53" x14ac:dyDescent="0.2">
      <c r="A76" s="406" t="s">
        <v>252</v>
      </c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8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51"/>
      <c r="AK76" s="299"/>
      <c r="AL76" s="252"/>
    </row>
    <row r="77" spans="1:53" x14ac:dyDescent="0.2">
      <c r="A77" s="59"/>
      <c r="B77" s="60"/>
      <c r="C77" s="274"/>
      <c r="D77" s="274"/>
      <c r="E77" s="60"/>
      <c r="F77" s="60"/>
      <c r="G77" s="60"/>
      <c r="H77" s="60"/>
      <c r="I77" s="60"/>
      <c r="J77" s="60"/>
      <c r="K77" s="60"/>
      <c r="L77" s="60"/>
      <c r="M77" s="61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51"/>
      <c r="AK77" s="299"/>
      <c r="AL77" s="252"/>
    </row>
    <row r="78" spans="1:53" x14ac:dyDescent="0.2">
      <c r="A78" s="34"/>
      <c r="B78" s="34"/>
      <c r="C78" s="272"/>
      <c r="D78" s="272"/>
      <c r="E78" s="34"/>
      <c r="F78" s="34"/>
      <c r="G78" s="34"/>
      <c r="H78" s="34"/>
      <c r="I78" s="34"/>
      <c r="J78" s="34"/>
      <c r="K78" s="34"/>
      <c r="L78" s="34"/>
      <c r="M78" s="34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51"/>
      <c r="AK78" s="272"/>
      <c r="AL78" s="299"/>
    </row>
    <row r="79" spans="1:53" x14ac:dyDescent="0.2">
      <c r="A79" s="34"/>
      <c r="B79" s="34"/>
      <c r="C79" s="272"/>
      <c r="D79" s="272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51"/>
      <c r="AK79" s="272"/>
      <c r="AL79" s="299"/>
    </row>
    <row r="80" spans="1:53" x14ac:dyDescent="0.2">
      <c r="A80" s="34"/>
      <c r="B80" s="34"/>
      <c r="C80" s="272"/>
      <c r="D80" s="272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51"/>
      <c r="AK80" s="272"/>
      <c r="AL80" s="299"/>
    </row>
    <row r="81" spans="1:38" x14ac:dyDescent="0.2">
      <c r="A81" s="34"/>
      <c r="B81" s="34"/>
      <c r="C81" s="272"/>
      <c r="D81" s="27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51"/>
      <c r="AK81" s="272"/>
      <c r="AL81" s="299"/>
    </row>
    <row r="82" spans="1:38" x14ac:dyDescent="0.2">
      <c r="A82" s="34"/>
      <c r="B82" s="34"/>
      <c r="C82" s="272"/>
      <c r="D82" s="272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51"/>
      <c r="AK82" s="272"/>
      <c r="AL82" s="299"/>
    </row>
  </sheetData>
  <mergeCells count="102">
    <mergeCell ref="A2:AP2"/>
    <mergeCell ref="D8:D10"/>
    <mergeCell ref="E8:E10"/>
    <mergeCell ref="F8:G9"/>
    <mergeCell ref="H8:I8"/>
    <mergeCell ref="J8:K8"/>
    <mergeCell ref="A1:AP1"/>
    <mergeCell ref="A3:AP3"/>
    <mergeCell ref="A4:AP4"/>
    <mergeCell ref="G6:P6"/>
    <mergeCell ref="A7:G7"/>
    <mergeCell ref="H7:AI7"/>
    <mergeCell ref="AJ7:AP7"/>
    <mergeCell ref="A8:A10"/>
    <mergeCell ref="B8:B10"/>
    <mergeCell ref="AJ8:AJ10"/>
    <mergeCell ref="AK8:AL9"/>
    <mergeCell ref="AM8:AN9"/>
    <mergeCell ref="AO8:AP9"/>
    <mergeCell ref="H9:I9"/>
    <mergeCell ref="L9:M9"/>
    <mergeCell ref="P8:Q8"/>
    <mergeCell ref="R8:S8"/>
    <mergeCell ref="T8:U8"/>
    <mergeCell ref="V8:W9"/>
    <mergeCell ref="A11:AP11"/>
    <mergeCell ref="A33:A35"/>
    <mergeCell ref="B33:B35"/>
    <mergeCell ref="C33:C35"/>
    <mergeCell ref="D33:D35"/>
    <mergeCell ref="E33:E35"/>
    <mergeCell ref="F33:G34"/>
    <mergeCell ref="H33:I33"/>
    <mergeCell ref="J33:K34"/>
    <mergeCell ref="L33:M33"/>
    <mergeCell ref="T9:U9"/>
    <mergeCell ref="X9:Y9"/>
    <mergeCell ref="X8:Y8"/>
    <mergeCell ref="Z8:AA8"/>
    <mergeCell ref="AB8:AC9"/>
    <mergeCell ref="AD8:AE9"/>
    <mergeCell ref="AF8:AG9"/>
    <mergeCell ref="R9:S9"/>
    <mergeCell ref="Z9:AA9"/>
    <mergeCell ref="C8:C10"/>
    <mergeCell ref="AH8:AI9"/>
    <mergeCell ref="P9:Q9"/>
    <mergeCell ref="N8:O9"/>
    <mergeCell ref="D60:F60"/>
    <mergeCell ref="J60:K60"/>
    <mergeCell ref="D61:F61"/>
    <mergeCell ref="J61:K61"/>
    <mergeCell ref="D62:F62"/>
    <mergeCell ref="J62:K62"/>
    <mergeCell ref="A57:B57"/>
    <mergeCell ref="D58:G58"/>
    <mergeCell ref="H58:I58"/>
    <mergeCell ref="J58:K59"/>
    <mergeCell ref="D59:G59"/>
    <mergeCell ref="H59:I59"/>
    <mergeCell ref="A36:AP36"/>
    <mergeCell ref="P37:Y49"/>
    <mergeCell ref="A53:B53"/>
    <mergeCell ref="A54:B54"/>
    <mergeCell ref="A55:B55"/>
    <mergeCell ref="A56:B56"/>
    <mergeCell ref="AJ33:AJ35"/>
    <mergeCell ref="AK33:AL34"/>
    <mergeCell ref="AM33:AN34"/>
    <mergeCell ref="AO33:AP34"/>
    <mergeCell ref="L8:M8"/>
    <mergeCell ref="AH33:AI34"/>
    <mergeCell ref="H34:I34"/>
    <mergeCell ref="L34:M34"/>
    <mergeCell ref="Z34:AA34"/>
    <mergeCell ref="N33:O34"/>
    <mergeCell ref="Z33:AA33"/>
    <mergeCell ref="AB33:AC34"/>
    <mergeCell ref="AD33:AE34"/>
    <mergeCell ref="AF33:AG34"/>
    <mergeCell ref="D65:F65"/>
    <mergeCell ref="J65:K65"/>
    <mergeCell ref="D66:G66"/>
    <mergeCell ref="J66:K66"/>
    <mergeCell ref="D67:F67"/>
    <mergeCell ref="J67:K67"/>
    <mergeCell ref="D63:F63"/>
    <mergeCell ref="J63:K63"/>
    <mergeCell ref="D64:F64"/>
    <mergeCell ref="J64:K64"/>
    <mergeCell ref="A72:B72"/>
    <mergeCell ref="C72:D72"/>
    <mergeCell ref="K72:L72"/>
    <mergeCell ref="A74:M74"/>
    <mergeCell ref="A76:M76"/>
    <mergeCell ref="D68:F68"/>
    <mergeCell ref="J68:K68"/>
    <mergeCell ref="D69:F69"/>
    <mergeCell ref="J69:K69"/>
    <mergeCell ref="A71:B71"/>
    <mergeCell ref="C71:D71"/>
    <mergeCell ref="K71:L71"/>
  </mergeCells>
  <printOptions horizontalCentered="1" verticalCentered="1"/>
  <pageMargins left="0.75" right="0.55000000000000004" top="1" bottom="1" header="0" footer="0"/>
  <pageSetup paperSize="3" scale="45" fitToHeight="5" orientation="landscape" r:id="rId1"/>
  <headerFooter alignWithMargins="0">
    <oddHeader xml:space="preserve">&amp;L&amp;F, &amp;A&amp;R&amp;"Arial,Bold"&amp;14FMR 7-C
EXAMEN PREVIO
</oddHeader>
    <oddFooter>&amp;LWBO MEXICO&amp;RCAPACITACION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Conceptos!$C$2:$C$5</xm:f>
          </x14:formula1>
          <xm:sqref>F48:G49</xm:sqref>
        </x14:dataValidation>
        <x14:dataValidation type="list" allowBlank="1" showInputMessage="1" showErrorMessage="1">
          <x14:formula1>
            <xm:f>Conceptos!$B$2:$B$8</xm:f>
          </x14:formula1>
          <xm:sqref>F31:G31 F12:G12</xm:sqref>
        </x14:dataValidation>
        <x14:dataValidation type="list" allowBlank="1" showInputMessage="1" showErrorMessage="1">
          <x14:formula1>
            <xm:f>Conceptos!$A$2:$A$3</xm:f>
          </x14:formula1>
          <xm:sqref>E48:E49 E31 E12</xm:sqref>
        </x14:dataValidation>
        <x14:dataValidation type="list" allowBlank="1" showInputMessage="1" showErrorMessage="1">
          <x14:formula1>
            <xm:f>'E:\Users\amjimenez\Documents\AGENTE FINANCIERO\CALIDAD\[Control entradas y salidas 2017 May.xlsx]Conceptos'!#REF!</xm:f>
          </x14:formula1>
          <xm:sqref>E37:G40 E13:G26</xm:sqref>
        </x14:dataValidation>
        <x14:dataValidation type="list" allowBlank="1" showInputMessage="1" showErrorMessage="1">
          <x14:formula1>
            <xm:f>'E:\Users\mdavila\AppData\Local\Microsoft\Windows\INetCache\Content.Outlook\5SXYXLZK\[INFORMACION SERGIO.xlsx]Conceptos'!#REF!</xm:f>
          </x14:formula1>
          <xm:sqref>E41:G47 E27:G30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9"/>
  <sheetViews>
    <sheetView topLeftCell="C28" zoomScale="80" zoomScaleNormal="80" workbookViewId="0">
      <selection activeCell="D39" sqref="D39"/>
    </sheetView>
  </sheetViews>
  <sheetFormatPr defaultColWidth="9.140625" defaultRowHeight="12.75" x14ac:dyDescent="0.2"/>
  <cols>
    <col min="1" max="2" width="26" customWidth="1"/>
    <col min="3" max="3" width="44.140625" style="197" customWidth="1"/>
    <col min="4" max="5" width="25.42578125" style="277" customWidth="1"/>
    <col min="6" max="6" width="19.140625" style="4" customWidth="1"/>
    <col min="7" max="7" width="22.7109375" style="4" customWidth="1"/>
    <col min="8" max="8" width="24.42578125" style="4" customWidth="1"/>
    <col min="9" max="9" width="12.7109375" style="4" customWidth="1"/>
    <col min="10" max="11" width="12.7109375" customWidth="1"/>
    <col min="12" max="12" width="16.5703125" customWidth="1"/>
    <col min="13" max="13" width="17" customWidth="1"/>
    <col min="14" max="14" width="21.7109375" customWidth="1"/>
    <col min="15" max="18" width="12.7109375" customWidth="1"/>
    <col min="19" max="20" width="15.5703125" customWidth="1"/>
    <col min="21" max="22" width="12.7109375" customWidth="1"/>
    <col min="23" max="26" width="14.5703125" customWidth="1"/>
    <col min="27" max="27" width="35.42578125" customWidth="1"/>
    <col min="28" max="28" width="19.42578125" customWidth="1"/>
    <col min="29" max="29" width="21.28515625" customWidth="1"/>
    <col min="30" max="30" width="19.7109375" customWidth="1"/>
    <col min="31" max="32" width="12.7109375" customWidth="1"/>
    <col min="33" max="33" width="22.5703125" customWidth="1"/>
    <col min="34" max="34" width="23.140625" customWidth="1"/>
    <col min="35" max="35" width="13.7109375" style="74" bestFit="1" customWidth="1"/>
  </cols>
  <sheetData>
    <row r="1" spans="1:42" ht="15" customHeight="1" x14ac:dyDescent="0.25">
      <c r="A1" s="489" t="s">
        <v>120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</row>
    <row r="2" spans="1:42" ht="15" customHeight="1" x14ac:dyDescent="0.25">
      <c r="A2" s="489" t="s">
        <v>255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489"/>
      <c r="AB2" s="489"/>
      <c r="AC2" s="489"/>
      <c r="AD2" s="489"/>
      <c r="AE2" s="489"/>
      <c r="AF2" s="489"/>
      <c r="AG2" s="489"/>
      <c r="AH2" s="489"/>
    </row>
    <row r="3" spans="1:42" ht="15.75" customHeight="1" x14ac:dyDescent="0.25">
      <c r="A3" s="489" t="s">
        <v>256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489"/>
    </row>
    <row r="4" spans="1:42" ht="15.75" customHeight="1" x14ac:dyDescent="0.2">
      <c r="A4" s="491" t="s">
        <v>262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544"/>
      <c r="AK4" s="491"/>
      <c r="AL4" s="491"/>
      <c r="AM4" s="491"/>
      <c r="AN4" s="491"/>
      <c r="AO4" s="491"/>
      <c r="AP4" s="491"/>
    </row>
    <row r="5" spans="1:42" s="1" customFormat="1" ht="15.75" customHeight="1" x14ac:dyDescent="0.2">
      <c r="A5" s="542"/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388"/>
    </row>
    <row r="6" spans="1:42" ht="24" customHeight="1" x14ac:dyDescent="0.2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</row>
    <row r="7" spans="1:42" ht="22.5" customHeight="1" x14ac:dyDescent="0.2">
      <c r="A7" s="511" t="s">
        <v>76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</row>
    <row r="8" spans="1:42" s="194" customFormat="1" ht="47.25" customHeight="1" x14ac:dyDescent="0.2">
      <c r="A8" s="537" t="s">
        <v>77</v>
      </c>
      <c r="B8" s="537"/>
      <c r="C8" s="537"/>
      <c r="D8" s="537"/>
      <c r="E8" s="537"/>
      <c r="F8" s="537"/>
      <c r="G8" s="537"/>
      <c r="H8" s="537"/>
      <c r="I8" s="538" t="s">
        <v>78</v>
      </c>
      <c r="J8" s="538"/>
      <c r="K8" s="538"/>
      <c r="L8" s="538"/>
      <c r="M8" s="538"/>
      <c r="N8" s="538"/>
      <c r="O8" s="538" t="s">
        <v>28</v>
      </c>
      <c r="P8" s="538"/>
      <c r="Q8" s="538" t="s">
        <v>79</v>
      </c>
      <c r="R8" s="538"/>
      <c r="S8" s="538"/>
      <c r="T8" s="538"/>
      <c r="U8" s="539" t="s">
        <v>80</v>
      </c>
      <c r="V8" s="540"/>
      <c r="W8" s="540"/>
      <c r="X8" s="540"/>
      <c r="Y8" s="540"/>
      <c r="Z8" s="541"/>
      <c r="AA8" s="508" t="s">
        <v>81</v>
      </c>
      <c r="AB8" s="510"/>
      <c r="AC8" s="510"/>
      <c r="AD8" s="510"/>
      <c r="AE8" s="510"/>
      <c r="AF8" s="510"/>
      <c r="AG8" s="510"/>
      <c r="AH8" s="509"/>
      <c r="AI8" s="239"/>
    </row>
    <row r="9" spans="1:42" s="235" customFormat="1" ht="51.75" customHeight="1" x14ac:dyDescent="0.2">
      <c r="A9" s="533" t="s">
        <v>4</v>
      </c>
      <c r="B9" s="479" t="s">
        <v>82</v>
      </c>
      <c r="C9" s="479" t="s">
        <v>83</v>
      </c>
      <c r="D9" s="535" t="s">
        <v>84</v>
      </c>
      <c r="E9" s="536"/>
      <c r="F9" s="479" t="s">
        <v>8</v>
      </c>
      <c r="G9" s="426" t="s">
        <v>125</v>
      </c>
      <c r="H9" s="427"/>
      <c r="I9" s="426" t="s">
        <v>85</v>
      </c>
      <c r="J9" s="427"/>
      <c r="K9" s="433" t="s">
        <v>11</v>
      </c>
      <c r="L9" s="434"/>
      <c r="M9" s="426" t="s">
        <v>86</v>
      </c>
      <c r="N9" s="427"/>
      <c r="O9" s="426" t="s">
        <v>87</v>
      </c>
      <c r="P9" s="427"/>
      <c r="Q9" s="426" t="s">
        <v>88</v>
      </c>
      <c r="R9" s="532"/>
      <c r="S9" s="530" t="s">
        <v>89</v>
      </c>
      <c r="T9" s="531"/>
      <c r="U9" s="426" t="s">
        <v>90</v>
      </c>
      <c r="V9" s="427"/>
      <c r="W9" s="530" t="s">
        <v>91</v>
      </c>
      <c r="X9" s="531"/>
      <c r="Y9" s="530" t="s">
        <v>92</v>
      </c>
      <c r="Z9" s="531"/>
      <c r="AA9" s="479" t="s">
        <v>93</v>
      </c>
      <c r="AB9" s="479" t="s">
        <v>94</v>
      </c>
      <c r="AC9" s="433" t="s">
        <v>95</v>
      </c>
      <c r="AD9" s="434"/>
      <c r="AE9" s="433" t="s">
        <v>96</v>
      </c>
      <c r="AF9" s="434"/>
      <c r="AG9" s="508" t="s">
        <v>25</v>
      </c>
      <c r="AH9" s="509"/>
      <c r="AI9" s="392"/>
    </row>
    <row r="10" spans="1:42" s="235" customFormat="1" x14ac:dyDescent="0.2">
      <c r="A10" s="534"/>
      <c r="B10" s="481"/>
      <c r="C10" s="481"/>
      <c r="D10" s="300" t="s">
        <v>35</v>
      </c>
      <c r="E10" s="300" t="s">
        <v>36</v>
      </c>
      <c r="F10" s="481"/>
      <c r="G10" s="133" t="s">
        <v>97</v>
      </c>
      <c r="H10" s="193" t="s">
        <v>34</v>
      </c>
      <c r="I10" s="133" t="s">
        <v>33</v>
      </c>
      <c r="J10" s="193" t="s">
        <v>34</v>
      </c>
      <c r="K10" s="133" t="s">
        <v>33</v>
      </c>
      <c r="L10" s="193" t="s">
        <v>34</v>
      </c>
      <c r="M10" s="133" t="s">
        <v>33</v>
      </c>
      <c r="N10" s="193" t="s">
        <v>34</v>
      </c>
      <c r="O10" s="133" t="s">
        <v>33</v>
      </c>
      <c r="P10" s="193" t="s">
        <v>34</v>
      </c>
      <c r="Q10" s="133" t="s">
        <v>33</v>
      </c>
      <c r="R10" s="193" t="s">
        <v>34</v>
      </c>
      <c r="S10" s="133" t="s">
        <v>33</v>
      </c>
      <c r="T10" s="134" t="s">
        <v>34</v>
      </c>
      <c r="U10" s="133" t="s">
        <v>33</v>
      </c>
      <c r="V10" s="184" t="s">
        <v>34</v>
      </c>
      <c r="W10" s="133" t="s">
        <v>33</v>
      </c>
      <c r="X10" s="134" t="s">
        <v>34</v>
      </c>
      <c r="Y10" s="133" t="s">
        <v>33</v>
      </c>
      <c r="Z10" s="134" t="s">
        <v>34</v>
      </c>
      <c r="AA10" s="481"/>
      <c r="AB10" s="481"/>
      <c r="AC10" s="243" t="s">
        <v>35</v>
      </c>
      <c r="AD10" s="243" t="s">
        <v>36</v>
      </c>
      <c r="AE10" s="243" t="s">
        <v>35</v>
      </c>
      <c r="AF10" s="243" t="s">
        <v>36</v>
      </c>
      <c r="AG10" s="243" t="s">
        <v>35</v>
      </c>
      <c r="AH10" s="243" t="s">
        <v>36</v>
      </c>
      <c r="AI10" s="392"/>
    </row>
    <row r="11" spans="1:42" s="198" customFormat="1" ht="81" customHeight="1" x14ac:dyDescent="0.2">
      <c r="A11" s="174" t="s">
        <v>144</v>
      </c>
      <c r="B11" s="174" t="s">
        <v>117</v>
      </c>
      <c r="C11" s="201" t="s">
        <v>142</v>
      </c>
      <c r="D11" s="261">
        <v>8000000</v>
      </c>
      <c r="E11" s="261">
        <v>790909.09</v>
      </c>
      <c r="F11" s="174" t="s">
        <v>113</v>
      </c>
      <c r="G11" s="174" t="s">
        <v>104</v>
      </c>
      <c r="H11" s="174"/>
      <c r="I11" s="175" t="s">
        <v>141</v>
      </c>
      <c r="J11" s="177"/>
      <c r="K11" s="177" t="s">
        <v>141</v>
      </c>
      <c r="L11" s="177"/>
      <c r="M11" s="177">
        <v>42816</v>
      </c>
      <c r="N11" s="177"/>
      <c r="O11" s="177">
        <v>42846</v>
      </c>
      <c r="P11" s="177"/>
      <c r="Q11" s="177">
        <v>42864</v>
      </c>
      <c r="R11" s="177"/>
      <c r="S11" s="177" t="s">
        <v>141</v>
      </c>
      <c r="T11" s="177"/>
      <c r="U11" s="177">
        <v>42887</v>
      </c>
      <c r="V11" s="177"/>
      <c r="W11" s="177"/>
      <c r="X11" s="177"/>
      <c r="Y11" s="177"/>
      <c r="Z11" s="177"/>
      <c r="AA11" s="177"/>
      <c r="AB11" s="177"/>
      <c r="AC11" s="203"/>
      <c r="AD11" s="203"/>
      <c r="AE11" s="203"/>
      <c r="AF11" s="203"/>
      <c r="AG11" s="203"/>
      <c r="AH11" s="203"/>
      <c r="AI11" s="393"/>
    </row>
    <row r="12" spans="1:42" s="198" customFormat="1" ht="87" customHeight="1" x14ac:dyDescent="0.2">
      <c r="A12" s="387" t="s">
        <v>143</v>
      </c>
      <c r="B12" s="215" t="s">
        <v>117</v>
      </c>
      <c r="C12" s="376" t="s">
        <v>140</v>
      </c>
      <c r="D12" s="254">
        <v>17400000</v>
      </c>
      <c r="E12" s="303">
        <f>D12/19</f>
        <v>915789.47368421056</v>
      </c>
      <c r="F12" s="215" t="s">
        <v>113</v>
      </c>
      <c r="G12" s="215" t="s">
        <v>104</v>
      </c>
      <c r="H12" s="151" t="s">
        <v>104</v>
      </c>
      <c r="I12" s="217">
        <v>42844</v>
      </c>
      <c r="J12" s="153">
        <v>42842</v>
      </c>
      <c r="K12" s="148" t="s">
        <v>141</v>
      </c>
      <c r="L12" s="153">
        <v>42867</v>
      </c>
      <c r="M12" s="217">
        <v>42851</v>
      </c>
      <c r="N12" s="153">
        <v>42867</v>
      </c>
      <c r="O12" s="217">
        <v>42877</v>
      </c>
      <c r="P12" s="153">
        <v>42895</v>
      </c>
      <c r="Q12" s="153">
        <v>42880</v>
      </c>
      <c r="R12" s="153">
        <v>42905</v>
      </c>
      <c r="S12" s="148" t="s">
        <v>141</v>
      </c>
      <c r="T12" s="153">
        <v>42921</v>
      </c>
      <c r="U12" s="153">
        <v>42887</v>
      </c>
      <c r="V12" s="151" t="s">
        <v>141</v>
      </c>
      <c r="W12" s="151"/>
      <c r="X12" s="151"/>
      <c r="Y12" s="153"/>
      <c r="Z12" s="151"/>
      <c r="AA12" s="204"/>
      <c r="AB12" s="204"/>
      <c r="AC12" s="205"/>
      <c r="AD12" s="205"/>
      <c r="AE12" s="205"/>
      <c r="AF12" s="205"/>
      <c r="AG12" s="205"/>
      <c r="AH12" s="205"/>
      <c r="AI12" s="393"/>
    </row>
    <row r="13" spans="1:42" s="198" customFormat="1" ht="72.75" customHeight="1" x14ac:dyDescent="0.2">
      <c r="A13" s="141" t="s">
        <v>263</v>
      </c>
      <c r="B13" s="206" t="s">
        <v>117</v>
      </c>
      <c r="C13" s="207" t="s">
        <v>145</v>
      </c>
      <c r="D13" s="301">
        <v>17400000</v>
      </c>
      <c r="E13" s="301">
        <f>D13/19</f>
        <v>915789.47368421056</v>
      </c>
      <c r="F13" s="206" t="s">
        <v>113</v>
      </c>
      <c r="G13" s="206" t="s">
        <v>104</v>
      </c>
      <c r="H13" s="206"/>
      <c r="I13" s="208">
        <v>42942</v>
      </c>
      <c r="J13" s="208"/>
      <c r="K13" s="208">
        <v>42949</v>
      </c>
      <c r="L13" s="208"/>
      <c r="M13" s="208">
        <v>42950</v>
      </c>
      <c r="N13" s="208"/>
      <c r="O13" s="208">
        <v>42970</v>
      </c>
      <c r="P13" s="208"/>
      <c r="Q13" s="208">
        <v>42979</v>
      </c>
      <c r="R13" s="208"/>
      <c r="S13" s="208">
        <v>42986</v>
      </c>
      <c r="T13" s="208"/>
      <c r="U13" s="208">
        <v>42989</v>
      </c>
      <c r="V13" s="206"/>
      <c r="W13" s="208">
        <v>43003</v>
      </c>
      <c r="X13" s="206"/>
      <c r="Y13" s="208">
        <v>43141</v>
      </c>
      <c r="Z13" s="206"/>
      <c r="AA13" s="209"/>
      <c r="AB13" s="209"/>
      <c r="AC13" s="210"/>
      <c r="AD13" s="210"/>
      <c r="AE13" s="210"/>
      <c r="AF13" s="210"/>
      <c r="AG13" s="210"/>
      <c r="AH13" s="210"/>
      <c r="AI13" s="393"/>
    </row>
    <row r="14" spans="1:42" s="198" customFormat="1" ht="58.5" customHeight="1" x14ac:dyDescent="0.2">
      <c r="A14" s="174" t="s">
        <v>151</v>
      </c>
      <c r="B14" s="180" t="s">
        <v>117</v>
      </c>
      <c r="C14" s="201" t="s">
        <v>150</v>
      </c>
      <c r="D14" s="261">
        <v>3000000</v>
      </c>
      <c r="E14" s="302">
        <v>136363.64000000001</v>
      </c>
      <c r="F14" s="174" t="s">
        <v>113</v>
      </c>
      <c r="G14" s="174" t="s">
        <v>104</v>
      </c>
      <c r="H14" s="174"/>
      <c r="I14" s="182">
        <v>42846</v>
      </c>
      <c r="J14" s="180"/>
      <c r="K14" s="180" t="s">
        <v>141</v>
      </c>
      <c r="L14" s="180"/>
      <c r="M14" s="182">
        <v>42849</v>
      </c>
      <c r="N14" s="180"/>
      <c r="O14" s="182">
        <v>42877</v>
      </c>
      <c r="P14" s="180"/>
      <c r="Q14" s="182">
        <v>42896</v>
      </c>
      <c r="R14" s="180"/>
      <c r="S14" s="180" t="s">
        <v>141</v>
      </c>
      <c r="T14" s="180"/>
      <c r="U14" s="182">
        <v>42925</v>
      </c>
      <c r="V14" s="180"/>
      <c r="W14" s="180" t="s">
        <v>141</v>
      </c>
      <c r="X14" s="180"/>
      <c r="Y14" s="182">
        <v>43069</v>
      </c>
      <c r="Z14" s="180"/>
      <c r="AA14" s="211"/>
      <c r="AB14" s="211"/>
      <c r="AC14" s="212"/>
      <c r="AD14" s="212"/>
      <c r="AE14" s="212"/>
      <c r="AF14" s="212"/>
      <c r="AG14" s="212"/>
      <c r="AH14" s="212"/>
      <c r="AI14" s="393"/>
    </row>
    <row r="15" spans="1:42" s="198" customFormat="1" ht="45" customHeight="1" x14ac:dyDescent="0.2">
      <c r="A15" s="200" t="s">
        <v>203</v>
      </c>
      <c r="B15" s="215" t="s">
        <v>117</v>
      </c>
      <c r="C15" s="202" t="s">
        <v>204</v>
      </c>
      <c r="D15" s="303">
        <v>2000000</v>
      </c>
      <c r="E15" s="303">
        <v>90909.09</v>
      </c>
      <c r="F15" s="216" t="s">
        <v>113</v>
      </c>
      <c r="G15" s="216" t="s">
        <v>118</v>
      </c>
      <c r="H15" s="145" t="s">
        <v>118</v>
      </c>
      <c r="I15" s="215" t="s">
        <v>141</v>
      </c>
      <c r="J15" s="217" t="s">
        <v>141</v>
      </c>
      <c r="K15" s="215" t="s">
        <v>141</v>
      </c>
      <c r="L15" s="215" t="s">
        <v>141</v>
      </c>
      <c r="M15" s="217">
        <v>42793</v>
      </c>
      <c r="N15" s="217">
        <v>42884</v>
      </c>
      <c r="O15" s="217">
        <v>42800</v>
      </c>
      <c r="P15" s="217">
        <v>42919</v>
      </c>
      <c r="Q15" s="217">
        <v>42807</v>
      </c>
      <c r="R15" s="217">
        <v>42921</v>
      </c>
      <c r="S15" s="215" t="s">
        <v>141</v>
      </c>
      <c r="T15" s="384">
        <v>42943</v>
      </c>
      <c r="U15" s="217">
        <v>42814</v>
      </c>
      <c r="V15" s="215"/>
      <c r="W15" s="215"/>
      <c r="X15" s="215"/>
      <c r="Y15" s="217">
        <v>42853</v>
      </c>
      <c r="Z15" s="215"/>
      <c r="AA15" s="218"/>
      <c r="AB15" s="218"/>
      <c r="AC15" s="369"/>
      <c r="AD15" s="219"/>
      <c r="AE15" s="219"/>
      <c r="AF15" s="219"/>
      <c r="AG15" s="219"/>
      <c r="AH15" s="219"/>
      <c r="AI15" s="394"/>
    </row>
    <row r="16" spans="1:42" s="198" customFormat="1" ht="30" customHeight="1" x14ac:dyDescent="0.2">
      <c r="A16" s="220" t="s">
        <v>205</v>
      </c>
      <c r="B16" s="386" t="s">
        <v>117</v>
      </c>
      <c r="C16" s="202" t="s">
        <v>206</v>
      </c>
      <c r="D16" s="304">
        <v>7810000</v>
      </c>
      <c r="E16" s="304">
        <v>380909.09</v>
      </c>
      <c r="F16" s="216" t="s">
        <v>113</v>
      </c>
      <c r="G16" s="216" t="s">
        <v>118</v>
      </c>
      <c r="H16" s="145" t="s">
        <v>118</v>
      </c>
      <c r="I16" s="216" t="s">
        <v>141</v>
      </c>
      <c r="J16" s="221" t="s">
        <v>141</v>
      </c>
      <c r="K16" s="221" t="s">
        <v>141</v>
      </c>
      <c r="L16" s="221" t="s">
        <v>141</v>
      </c>
      <c r="M16" s="221" t="s">
        <v>141</v>
      </c>
      <c r="N16" s="221" t="s">
        <v>141</v>
      </c>
      <c r="O16" s="221" t="s">
        <v>141</v>
      </c>
      <c r="P16" s="221" t="s">
        <v>141</v>
      </c>
      <c r="Q16" s="221" t="s">
        <v>141</v>
      </c>
      <c r="R16" s="221" t="s">
        <v>141</v>
      </c>
      <c r="S16" s="221" t="s">
        <v>141</v>
      </c>
      <c r="T16" s="221" t="s">
        <v>141</v>
      </c>
      <c r="U16" s="221">
        <v>43100</v>
      </c>
      <c r="V16" s="221"/>
      <c r="W16" s="221" t="s">
        <v>141</v>
      </c>
      <c r="X16" s="221" t="s">
        <v>141</v>
      </c>
      <c r="Y16" s="221">
        <v>43100</v>
      </c>
      <c r="Z16" s="221"/>
      <c r="AA16" s="221" t="s">
        <v>249</v>
      </c>
      <c r="AB16" s="221" t="s">
        <v>141</v>
      </c>
      <c r="AC16" s="222"/>
      <c r="AD16" s="222"/>
      <c r="AE16" s="222"/>
      <c r="AF16" s="222"/>
      <c r="AG16" s="222"/>
      <c r="AH16" s="222"/>
      <c r="AI16" s="394"/>
    </row>
    <row r="17" spans="1:35" s="198" customFormat="1" ht="75.75" customHeight="1" x14ac:dyDescent="0.2">
      <c r="A17" s="377" t="s">
        <v>243</v>
      </c>
      <c r="B17" s="216" t="s">
        <v>117</v>
      </c>
      <c r="C17" s="376" t="s">
        <v>244</v>
      </c>
      <c r="D17" s="254">
        <v>1999683.64</v>
      </c>
      <c r="E17" s="303">
        <v>104061.13</v>
      </c>
      <c r="F17" s="216" t="s">
        <v>113</v>
      </c>
      <c r="G17" s="216" t="s">
        <v>118</v>
      </c>
      <c r="H17" s="145" t="s">
        <v>118</v>
      </c>
      <c r="I17" s="215" t="s">
        <v>141</v>
      </c>
      <c r="J17" s="215" t="s">
        <v>141</v>
      </c>
      <c r="K17" s="215" t="s">
        <v>141</v>
      </c>
      <c r="L17" s="215" t="s">
        <v>141</v>
      </c>
      <c r="M17" s="215" t="s">
        <v>141</v>
      </c>
      <c r="N17" s="215" t="s">
        <v>141</v>
      </c>
      <c r="O17" s="215" t="s">
        <v>141</v>
      </c>
      <c r="P17" s="215" t="s">
        <v>141</v>
      </c>
      <c r="Q17" s="215" t="s">
        <v>141</v>
      </c>
      <c r="R17" s="215" t="s">
        <v>141</v>
      </c>
      <c r="S17" s="215" t="s">
        <v>141</v>
      </c>
      <c r="T17" s="215" t="s">
        <v>141</v>
      </c>
      <c r="U17" s="217">
        <v>42925</v>
      </c>
      <c r="V17" s="215"/>
      <c r="W17" s="217"/>
      <c r="X17" s="215"/>
      <c r="Y17" s="217">
        <v>43069</v>
      </c>
      <c r="Z17" s="215"/>
      <c r="AA17" s="364" t="s">
        <v>249</v>
      </c>
      <c r="AB17" s="364" t="s">
        <v>141</v>
      </c>
      <c r="AC17" s="378">
        <v>0</v>
      </c>
      <c r="AD17" s="378"/>
      <c r="AE17" s="378"/>
      <c r="AF17" s="378"/>
      <c r="AG17" s="378">
        <v>0</v>
      </c>
      <c r="AH17" s="222">
        <v>0</v>
      </c>
      <c r="AI17" s="394"/>
    </row>
    <row r="18" spans="1:35" s="198" customFormat="1" ht="30" customHeight="1" x14ac:dyDescent="0.2">
      <c r="A18" s="220" t="s">
        <v>245</v>
      </c>
      <c r="B18" s="216" t="s">
        <v>117</v>
      </c>
      <c r="C18" s="202" t="s">
        <v>246</v>
      </c>
      <c r="D18" s="254">
        <f>E18*18.5</f>
        <v>10739999.99</v>
      </c>
      <c r="E18" s="304">
        <v>580540.54</v>
      </c>
      <c r="F18" s="216" t="s">
        <v>113</v>
      </c>
      <c r="G18" s="216" t="s">
        <v>118</v>
      </c>
      <c r="H18" s="145" t="s">
        <v>118</v>
      </c>
      <c r="I18" s="216" t="s">
        <v>141</v>
      </c>
      <c r="J18" s="221"/>
      <c r="K18" s="221" t="s">
        <v>141</v>
      </c>
      <c r="L18" s="221"/>
      <c r="M18" s="221" t="s">
        <v>141</v>
      </c>
      <c r="N18" s="221"/>
      <c r="O18" s="221" t="s">
        <v>141</v>
      </c>
      <c r="P18" s="221"/>
      <c r="Q18" s="221" t="s">
        <v>141</v>
      </c>
      <c r="R18" s="221"/>
      <c r="S18" s="221" t="s">
        <v>141</v>
      </c>
      <c r="T18" s="221"/>
      <c r="U18" s="221">
        <v>42735</v>
      </c>
      <c r="V18" s="221">
        <v>42735</v>
      </c>
      <c r="W18" s="148"/>
      <c r="X18" s="148"/>
      <c r="Y18" s="148">
        <v>42735</v>
      </c>
      <c r="Z18" s="148"/>
      <c r="AA18" s="148"/>
      <c r="AB18" s="148"/>
      <c r="AC18" s="223" t="s">
        <v>250</v>
      </c>
      <c r="AD18" s="150">
        <f>5890744.44/20.664</f>
        <v>285072.80487804877</v>
      </c>
      <c r="AE18" s="224" t="s">
        <v>141</v>
      </c>
      <c r="AF18" s="224" t="s">
        <v>141</v>
      </c>
      <c r="AG18" s="224" t="s">
        <v>250</v>
      </c>
      <c r="AH18" s="213">
        <f>5890784.44/20.664</f>
        <v>285074.74061169184</v>
      </c>
      <c r="AI18" s="393"/>
    </row>
    <row r="19" spans="1:35" s="198" customFormat="1" ht="57" customHeight="1" x14ac:dyDescent="0.2">
      <c r="A19" s="225" t="s">
        <v>247</v>
      </c>
      <c r="B19" s="174" t="s">
        <v>117</v>
      </c>
      <c r="C19" s="201" t="s">
        <v>248</v>
      </c>
      <c r="D19" s="258">
        <v>8400000</v>
      </c>
      <c r="E19" s="261">
        <v>381818.18</v>
      </c>
      <c r="F19" s="174" t="s">
        <v>113</v>
      </c>
      <c r="G19" s="174" t="s">
        <v>104</v>
      </c>
      <c r="H19" s="174"/>
      <c r="I19" s="174" t="s">
        <v>141</v>
      </c>
      <c r="J19" s="226"/>
      <c r="K19" s="226">
        <v>42779</v>
      </c>
      <c r="L19" s="226"/>
      <c r="M19" s="226">
        <v>42786</v>
      </c>
      <c r="N19" s="226"/>
      <c r="O19" s="226">
        <v>42807</v>
      </c>
      <c r="P19" s="226"/>
      <c r="Q19" s="226">
        <v>42817</v>
      </c>
      <c r="R19" s="226"/>
      <c r="S19" s="226" t="s">
        <v>141</v>
      </c>
      <c r="T19" s="226"/>
      <c r="U19" s="226">
        <v>42828</v>
      </c>
      <c r="V19" s="226"/>
      <c r="W19" s="226"/>
      <c r="X19" s="226"/>
      <c r="Y19" s="226">
        <v>43100</v>
      </c>
      <c r="Z19" s="226"/>
      <c r="AA19" s="177"/>
      <c r="AB19" s="177"/>
      <c r="AC19" s="227"/>
      <c r="AD19" s="227"/>
      <c r="AE19" s="227"/>
      <c r="AF19" s="227"/>
      <c r="AG19" s="227"/>
      <c r="AH19" s="227"/>
      <c r="AI19" s="393"/>
    </row>
    <row r="20" spans="1:35" s="62" customFormat="1" ht="30" customHeight="1" x14ac:dyDescent="0.2">
      <c r="A20" s="131"/>
      <c r="B20" s="12"/>
      <c r="C20" s="12"/>
      <c r="D20" s="305"/>
      <c r="E20" s="305"/>
      <c r="F20" s="11"/>
      <c r="G20" s="11"/>
      <c r="H20" s="65"/>
      <c r="I20" s="11"/>
      <c r="J20" s="64"/>
      <c r="K20" s="64"/>
      <c r="L20" s="63"/>
      <c r="M20" s="64"/>
      <c r="N20" s="64"/>
      <c r="O20" s="64"/>
      <c r="P20" s="64"/>
      <c r="Q20" s="64"/>
      <c r="R20" s="64"/>
      <c r="S20" s="63"/>
      <c r="T20" s="63"/>
      <c r="U20" s="64"/>
      <c r="V20" s="64"/>
      <c r="W20" s="63"/>
      <c r="X20" s="63"/>
      <c r="Y20" s="63"/>
      <c r="Z20" s="63"/>
      <c r="AA20" s="64"/>
      <c r="AB20" s="64"/>
      <c r="AC20" s="135"/>
      <c r="AD20" s="135"/>
      <c r="AE20" s="135"/>
      <c r="AF20" s="135"/>
      <c r="AG20" s="135"/>
      <c r="AH20" s="135"/>
      <c r="AI20" s="395"/>
    </row>
    <row r="21" spans="1:35" s="34" customFormat="1" ht="30" customHeight="1" x14ac:dyDescent="0.2">
      <c r="A21" s="66" t="s">
        <v>127</v>
      </c>
      <c r="B21" s="66"/>
      <c r="C21" s="66"/>
      <c r="D21" s="306">
        <f>SUM(D11:D20)</f>
        <v>76749683.629999995</v>
      </c>
      <c r="E21" s="306">
        <f>SUM(E11:E20)</f>
        <v>4297089.7073684214</v>
      </c>
      <c r="F21" s="66"/>
      <c r="G21" s="66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136">
        <f t="shared" ref="AC21:AH21" si="0">SUM(AC12:AC20)</f>
        <v>0</v>
      </c>
      <c r="AD21" s="136">
        <f t="shared" si="0"/>
        <v>285072.80487804877</v>
      </c>
      <c r="AE21" s="136">
        <f t="shared" si="0"/>
        <v>0</v>
      </c>
      <c r="AF21" s="136">
        <f t="shared" si="0"/>
        <v>0</v>
      </c>
      <c r="AG21" s="136">
        <f t="shared" si="0"/>
        <v>0</v>
      </c>
      <c r="AH21" s="136">
        <f t="shared" si="0"/>
        <v>285074.74061169184</v>
      </c>
      <c r="AI21" s="396"/>
    </row>
    <row r="22" spans="1:35" x14ac:dyDescent="0.2">
      <c r="C22" s="29"/>
      <c r="D22" s="267"/>
      <c r="E22" s="267"/>
      <c r="F22" s="29"/>
      <c r="G22" s="2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70"/>
      <c r="AB22" s="71"/>
      <c r="AC22" s="71"/>
      <c r="AD22" s="338"/>
    </row>
    <row r="23" spans="1:35" ht="18" customHeight="1" x14ac:dyDescent="0.2">
      <c r="A23" s="433" t="s">
        <v>44</v>
      </c>
      <c r="B23" s="434"/>
      <c r="C23" s="72"/>
      <c r="D23" s="267"/>
      <c r="E23" s="267"/>
      <c r="F23" s="29"/>
      <c r="G23" s="2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70"/>
      <c r="AB23" s="71"/>
      <c r="AC23" s="71"/>
      <c r="AD23" s="339"/>
    </row>
    <row r="24" spans="1:35" ht="18" customHeight="1" x14ac:dyDescent="0.2">
      <c r="A24" s="458" t="s">
        <v>45</v>
      </c>
      <c r="B24" s="459"/>
      <c r="C24" s="72"/>
      <c r="D24" s="268"/>
      <c r="E24" s="268"/>
      <c r="F24" s="29"/>
      <c r="G24" s="2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70"/>
      <c r="AB24" s="71"/>
      <c r="AC24" s="71"/>
      <c r="AD24" s="339"/>
    </row>
    <row r="25" spans="1:35" ht="18" customHeight="1" x14ac:dyDescent="0.2">
      <c r="A25" s="460" t="s">
        <v>46</v>
      </c>
      <c r="B25" s="461"/>
      <c r="C25" s="72"/>
      <c r="D25" s="269"/>
      <c r="E25" s="269"/>
      <c r="F25" s="29"/>
      <c r="G25" s="2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70"/>
      <c r="AB25" s="71"/>
      <c r="AC25" s="71"/>
      <c r="AD25" s="339"/>
    </row>
    <row r="26" spans="1:35" ht="18" customHeight="1" x14ac:dyDescent="0.2">
      <c r="A26" s="462" t="s">
        <v>47</v>
      </c>
      <c r="B26" s="463"/>
      <c r="C26" s="72"/>
      <c r="D26" s="270"/>
      <c r="E26" s="270"/>
      <c r="F26" s="29"/>
      <c r="G26" s="2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  <c r="AB26" s="71"/>
      <c r="AC26" s="71"/>
      <c r="AD26" s="339"/>
    </row>
    <row r="27" spans="1:35" ht="18" customHeight="1" x14ac:dyDescent="0.2">
      <c r="A27" s="438" t="s">
        <v>48</v>
      </c>
      <c r="B27" s="439"/>
      <c r="C27" s="72"/>
      <c r="D27" s="271"/>
      <c r="E27" s="271"/>
      <c r="F27" s="29"/>
      <c r="G27" s="2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70"/>
      <c r="AB27" s="71"/>
      <c r="AC27" s="71"/>
      <c r="AD27" s="339"/>
    </row>
    <row r="28" spans="1:35" x14ac:dyDescent="0.2">
      <c r="C28" s="72"/>
      <c r="D28" s="307"/>
      <c r="E28" s="307"/>
      <c r="F28" s="72"/>
      <c r="G28" s="72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0"/>
      <c r="AB28" s="70"/>
      <c r="AC28" s="70"/>
      <c r="AD28" s="340"/>
    </row>
    <row r="29" spans="1:35" x14ac:dyDescent="0.2">
      <c r="A29" s="79" t="s">
        <v>124</v>
      </c>
      <c r="C29" s="72"/>
      <c r="D29" s="271"/>
      <c r="E29" s="308"/>
      <c r="F29" s="69"/>
      <c r="G29" s="69"/>
      <c r="H29" s="69"/>
      <c r="I29" s="69"/>
      <c r="J29" s="519" t="s">
        <v>98</v>
      </c>
      <c r="K29" s="520"/>
      <c r="L29" s="520"/>
      <c r="M29" s="520"/>
      <c r="N29" s="521"/>
      <c r="R29" s="71"/>
      <c r="S29" s="73"/>
      <c r="T29" s="73"/>
      <c r="U29" s="74"/>
      <c r="V29" s="74"/>
      <c r="W29" s="74"/>
      <c r="AD29" s="341"/>
    </row>
    <row r="30" spans="1:35" ht="25.5" customHeight="1" x14ac:dyDescent="0.2">
      <c r="C30" s="72"/>
      <c r="D30" s="271"/>
      <c r="E30" s="309" t="s">
        <v>99</v>
      </c>
      <c r="F30" s="75"/>
      <c r="G30" s="75"/>
      <c r="H30" s="75"/>
      <c r="I30" s="76"/>
      <c r="J30" s="508" t="s">
        <v>100</v>
      </c>
      <c r="K30" s="509"/>
      <c r="L30" s="522" t="s">
        <v>101</v>
      </c>
      <c r="M30" s="523"/>
      <c r="N30" s="77" t="s">
        <v>51</v>
      </c>
      <c r="P30" s="74"/>
      <c r="Q30" s="74"/>
      <c r="R30" s="74"/>
      <c r="AD30" s="341"/>
    </row>
    <row r="31" spans="1:35" ht="12.75" customHeight="1" x14ac:dyDescent="0.2">
      <c r="C31" s="72"/>
      <c r="D31" s="271"/>
      <c r="E31" s="524" t="s">
        <v>102</v>
      </c>
      <c r="F31" s="525"/>
      <c r="G31" s="502" t="s">
        <v>103</v>
      </c>
      <c r="H31" s="504"/>
      <c r="I31" s="505"/>
      <c r="J31" s="342" t="s">
        <v>260</v>
      </c>
      <c r="K31" s="343" t="s">
        <v>261</v>
      </c>
      <c r="L31" s="344">
        <v>6000000</v>
      </c>
      <c r="M31" s="349" t="s">
        <v>261</v>
      </c>
      <c r="N31" s="346" t="s">
        <v>260</v>
      </c>
      <c r="AD31" s="341"/>
    </row>
    <row r="32" spans="1:35" ht="25.5" customHeight="1" x14ac:dyDescent="0.2">
      <c r="C32" s="194"/>
      <c r="D32" s="271"/>
      <c r="E32" s="526" t="s">
        <v>104</v>
      </c>
      <c r="F32" s="527"/>
      <c r="G32" s="502" t="s">
        <v>105</v>
      </c>
      <c r="H32" s="504" t="s">
        <v>105</v>
      </c>
      <c r="I32" s="505" t="s">
        <v>105</v>
      </c>
      <c r="J32" s="342" t="s">
        <v>260</v>
      </c>
      <c r="K32" s="342" t="s">
        <v>260</v>
      </c>
      <c r="L32" s="345">
        <v>101000</v>
      </c>
      <c r="M32" s="347">
        <v>5999999.9900000002</v>
      </c>
      <c r="N32" s="347">
        <v>1500000</v>
      </c>
      <c r="AD32" s="341"/>
    </row>
    <row r="33" spans="2:30" ht="25.5" customHeight="1" x14ac:dyDescent="0.2">
      <c r="C33" s="194"/>
      <c r="D33" s="271"/>
      <c r="E33" s="310" t="s">
        <v>122</v>
      </c>
      <c r="F33" s="137"/>
      <c r="G33" s="502" t="s">
        <v>123</v>
      </c>
      <c r="H33" s="504"/>
      <c r="I33" s="505"/>
      <c r="J33" s="342" t="s">
        <v>260</v>
      </c>
      <c r="K33" s="342" t="s">
        <v>260</v>
      </c>
      <c r="L33" s="345">
        <v>0</v>
      </c>
      <c r="M33" s="347">
        <v>100000</v>
      </c>
      <c r="N33" s="348" t="s">
        <v>260</v>
      </c>
      <c r="AD33" s="341"/>
    </row>
    <row r="34" spans="2:30" ht="21.75" customHeight="1" thickBot="1" x14ac:dyDescent="0.25">
      <c r="C34" s="195"/>
      <c r="D34" s="271"/>
      <c r="E34" s="528" t="s">
        <v>121</v>
      </c>
      <c r="F34" s="529"/>
      <c r="G34" s="502" t="s">
        <v>68</v>
      </c>
      <c r="H34" s="504" t="s">
        <v>68</v>
      </c>
      <c r="I34" s="505" t="s">
        <v>68</v>
      </c>
      <c r="J34" s="342" t="s">
        <v>260</v>
      </c>
      <c r="K34" s="342" t="s">
        <v>260</v>
      </c>
      <c r="L34" s="352">
        <v>1</v>
      </c>
      <c r="M34" s="349" t="s">
        <v>261</v>
      </c>
      <c r="N34" s="347">
        <v>1500000</v>
      </c>
      <c r="AD34" s="341"/>
    </row>
    <row r="35" spans="2:30" ht="13.5" thickTop="1" x14ac:dyDescent="0.2">
      <c r="C35" s="195"/>
      <c r="D35" s="271"/>
      <c r="E35" s="311"/>
      <c r="F35" s="78"/>
      <c r="H35"/>
      <c r="I35"/>
      <c r="AD35" s="341"/>
    </row>
    <row r="36" spans="2:30" x14ac:dyDescent="0.2">
      <c r="C36" s="195"/>
      <c r="D36" s="311"/>
      <c r="E36" s="311"/>
      <c r="F36" s="78"/>
      <c r="G36" s="78"/>
      <c r="H36" s="79"/>
      <c r="I36"/>
      <c r="AD36" s="341"/>
    </row>
    <row r="37" spans="2:30" ht="25.5" customHeight="1" x14ac:dyDescent="0.2">
      <c r="C37" s="196"/>
      <c r="D37" s="312"/>
      <c r="E37" s="312"/>
      <c r="F37" s="79"/>
      <c r="G37" s="79"/>
      <c r="H37"/>
      <c r="I37"/>
      <c r="AD37" s="341"/>
    </row>
    <row r="38" spans="2:30" ht="18" x14ac:dyDescent="0.25">
      <c r="B38" s="513" t="s">
        <v>106</v>
      </c>
      <c r="C38" s="514"/>
      <c r="D38" s="314">
        <v>42936</v>
      </c>
      <c r="E38" s="252"/>
      <c r="F38"/>
      <c r="G38" s="80" t="s">
        <v>73</v>
      </c>
      <c r="H38" s="81"/>
      <c r="I38" s="515">
        <v>42936</v>
      </c>
      <c r="J38" s="516"/>
      <c r="K38" s="517"/>
      <c r="L38" s="82"/>
      <c r="AD38" s="341"/>
    </row>
    <row r="39" spans="2:30" ht="18" x14ac:dyDescent="0.25">
      <c r="B39" s="513" t="s">
        <v>75</v>
      </c>
      <c r="C39" s="514"/>
      <c r="D39" s="313" t="s">
        <v>265</v>
      </c>
      <c r="E39" s="252"/>
      <c r="F39"/>
      <c r="G39" s="80" t="s">
        <v>75</v>
      </c>
      <c r="H39" s="81"/>
      <c r="I39" s="516" t="s">
        <v>72</v>
      </c>
      <c r="J39" s="516"/>
      <c r="K39" s="517"/>
      <c r="L39" s="82"/>
      <c r="AD39" s="341"/>
    </row>
    <row r="40" spans="2:30" ht="18" x14ac:dyDescent="0.25">
      <c r="I40"/>
      <c r="Q40" s="83"/>
      <c r="R40" s="83"/>
      <c r="AD40" s="341"/>
    </row>
    <row r="41" spans="2:30" x14ac:dyDescent="0.2">
      <c r="C41" s="194"/>
      <c r="D41" s="252"/>
      <c r="E41" s="252"/>
      <c r="F41"/>
      <c r="G41"/>
      <c r="H41"/>
      <c r="AD41" s="341"/>
    </row>
    <row r="42" spans="2:30" x14ac:dyDescent="0.2">
      <c r="C42" s="518" t="s">
        <v>253</v>
      </c>
      <c r="D42" s="498"/>
      <c r="E42" s="498"/>
      <c r="F42" s="498"/>
      <c r="G42" s="498"/>
      <c r="H42" s="518"/>
      <c r="I42" s="518"/>
      <c r="J42" s="518"/>
      <c r="K42" s="518"/>
      <c r="L42" s="518"/>
      <c r="AD42" s="341"/>
    </row>
    <row r="43" spans="2:30" x14ac:dyDescent="0.2">
      <c r="C43" s="506"/>
      <c r="D43" s="504"/>
      <c r="E43" s="504"/>
      <c r="F43" s="504"/>
      <c r="G43" s="504"/>
      <c r="H43" s="504"/>
      <c r="I43" s="504"/>
      <c r="J43" s="504"/>
      <c r="K43" s="504"/>
      <c r="L43" s="505"/>
      <c r="AD43" s="341"/>
    </row>
    <row r="44" spans="2:30" x14ac:dyDescent="0.2">
      <c r="C44" s="507" t="s">
        <v>252</v>
      </c>
      <c r="D44" s="505"/>
      <c r="E44" s="505"/>
      <c r="F44" s="505"/>
      <c r="G44" s="505"/>
      <c r="H44" s="507"/>
      <c r="I44" s="507"/>
      <c r="J44" s="507"/>
      <c r="K44" s="507"/>
      <c r="L44" s="507"/>
      <c r="AD44" s="341"/>
    </row>
    <row r="45" spans="2:30" x14ac:dyDescent="0.2">
      <c r="C45" s="69"/>
      <c r="D45" s="273"/>
      <c r="E45" s="273"/>
      <c r="F45" s="55"/>
      <c r="G45" s="55"/>
      <c r="H45"/>
      <c r="I45"/>
      <c r="J45" s="58"/>
      <c r="K45" s="58"/>
      <c r="L45" s="55"/>
      <c r="AD45" s="341"/>
    </row>
    <row r="46" spans="2:30" x14ac:dyDescent="0.2">
      <c r="C46" s="69"/>
      <c r="D46" s="273"/>
      <c r="E46" s="273"/>
      <c r="F46" s="55"/>
      <c r="G46" s="55"/>
      <c r="H46" s="55"/>
      <c r="I46" s="55"/>
      <c r="J46" s="58"/>
      <c r="K46" s="58"/>
      <c r="L46" s="55"/>
      <c r="AD46" s="341"/>
    </row>
    <row r="47" spans="2:30" x14ac:dyDescent="0.2">
      <c r="C47" s="194"/>
      <c r="D47" s="252"/>
      <c r="E47" s="252"/>
      <c r="F47"/>
      <c r="G47"/>
      <c r="H47"/>
      <c r="I47"/>
      <c r="AD47" s="341"/>
    </row>
    <row r="48" spans="2:30" x14ac:dyDescent="0.2">
      <c r="C48" s="194"/>
      <c r="D48" s="252"/>
      <c r="E48" s="252"/>
      <c r="F48"/>
      <c r="G48"/>
      <c r="H48"/>
      <c r="I48"/>
      <c r="AD48" s="341"/>
    </row>
    <row r="49" spans="3:30" x14ac:dyDescent="0.2">
      <c r="C49" s="194"/>
      <c r="D49" s="252"/>
      <c r="E49" s="252"/>
      <c r="F49"/>
      <c r="G49"/>
      <c r="H49"/>
      <c r="I49"/>
      <c r="AD49" s="341"/>
    </row>
    <row r="50" spans="3:30" x14ac:dyDescent="0.2">
      <c r="C50" s="194"/>
      <c r="D50" s="252"/>
      <c r="E50" s="252"/>
      <c r="F50"/>
      <c r="G50"/>
      <c r="H50"/>
      <c r="I50"/>
      <c r="AD50" s="341"/>
    </row>
    <row r="51" spans="3:30" x14ac:dyDescent="0.2">
      <c r="C51" s="194"/>
      <c r="D51" s="252"/>
      <c r="E51" s="252"/>
      <c r="F51"/>
      <c r="G51"/>
      <c r="H51"/>
      <c r="I51"/>
      <c r="AD51" s="341"/>
    </row>
    <row r="52" spans="3:30" x14ac:dyDescent="0.2">
      <c r="C52" s="194"/>
      <c r="D52" s="252"/>
      <c r="E52" s="252"/>
      <c r="F52"/>
      <c r="G52"/>
      <c r="H52"/>
      <c r="I52"/>
      <c r="AD52" s="341"/>
    </row>
    <row r="53" spans="3:30" ht="12" customHeight="1" x14ac:dyDescent="0.2">
      <c r="C53" s="194"/>
      <c r="D53" s="252"/>
      <c r="E53" s="252"/>
      <c r="F53"/>
      <c r="G53"/>
      <c r="H53"/>
      <c r="I53"/>
      <c r="AD53" s="341"/>
    </row>
    <row r="54" spans="3:30" x14ac:dyDescent="0.2">
      <c r="C54" s="194"/>
      <c r="D54" s="252"/>
      <c r="E54" s="252"/>
      <c r="F54"/>
      <c r="G54"/>
      <c r="H54"/>
      <c r="I54"/>
      <c r="AD54" s="341"/>
    </row>
    <row r="55" spans="3:30" x14ac:dyDescent="0.2">
      <c r="C55" s="194"/>
      <c r="D55" s="252"/>
      <c r="E55" s="252"/>
      <c r="F55"/>
      <c r="G55"/>
      <c r="H55"/>
      <c r="I55"/>
      <c r="AD55" s="341"/>
    </row>
    <row r="56" spans="3:30" x14ac:dyDescent="0.2">
      <c r="C56" s="194"/>
      <c r="D56" s="252"/>
      <c r="E56" s="252"/>
      <c r="F56"/>
      <c r="G56"/>
      <c r="H56"/>
      <c r="I56"/>
      <c r="AD56" s="341"/>
    </row>
    <row r="57" spans="3:30" x14ac:dyDescent="0.2">
      <c r="C57" s="194"/>
      <c r="D57" s="252"/>
      <c r="E57" s="252"/>
      <c r="F57"/>
      <c r="G57"/>
      <c r="H57"/>
      <c r="I57"/>
      <c r="AD57" s="341"/>
    </row>
    <row r="58" spans="3:30" x14ac:dyDescent="0.2">
      <c r="C58" s="194"/>
      <c r="D58" s="252"/>
      <c r="E58" s="252"/>
      <c r="F58"/>
      <c r="G58"/>
      <c r="H58"/>
      <c r="I58"/>
      <c r="AD58" s="341"/>
    </row>
    <row r="59" spans="3:30" x14ac:dyDescent="0.2">
      <c r="C59" s="194"/>
      <c r="D59" s="252"/>
      <c r="E59" s="252"/>
      <c r="F59"/>
      <c r="G59"/>
      <c r="H59"/>
      <c r="I59"/>
    </row>
    <row r="60" spans="3:30" x14ac:dyDescent="0.2">
      <c r="C60" s="194"/>
      <c r="D60" s="252"/>
      <c r="E60" s="252"/>
      <c r="F60"/>
      <c r="G60"/>
      <c r="H60"/>
      <c r="I60"/>
    </row>
    <row r="61" spans="3:30" x14ac:dyDescent="0.2">
      <c r="C61" s="194"/>
      <c r="D61" s="252"/>
      <c r="E61" s="252"/>
      <c r="F61"/>
      <c r="G61"/>
      <c r="H61"/>
      <c r="I61"/>
    </row>
    <row r="62" spans="3:30" x14ac:dyDescent="0.2">
      <c r="C62" s="194"/>
      <c r="D62" s="252"/>
      <c r="E62" s="252"/>
      <c r="F62"/>
      <c r="G62"/>
      <c r="H62"/>
      <c r="I62"/>
    </row>
    <row r="63" spans="3:30" x14ac:dyDescent="0.2">
      <c r="C63" s="194"/>
      <c r="D63" s="252"/>
      <c r="E63" s="252"/>
      <c r="F63"/>
      <c r="G63"/>
      <c r="H63"/>
      <c r="I63"/>
    </row>
    <row r="64" spans="3:30" x14ac:dyDescent="0.2">
      <c r="C64" s="194"/>
      <c r="D64" s="252"/>
      <c r="E64" s="252"/>
      <c r="F64"/>
      <c r="G64"/>
      <c r="H64"/>
      <c r="I64"/>
    </row>
    <row r="65" spans="3:9" x14ac:dyDescent="0.2">
      <c r="C65" s="194"/>
      <c r="D65" s="252"/>
      <c r="E65" s="252"/>
      <c r="F65"/>
      <c r="G65"/>
      <c r="H65"/>
      <c r="I65"/>
    </row>
    <row r="66" spans="3:9" x14ac:dyDescent="0.2">
      <c r="C66" s="194"/>
      <c r="D66" s="252"/>
      <c r="E66" s="252"/>
      <c r="F66"/>
      <c r="G66"/>
      <c r="H66"/>
      <c r="I66"/>
    </row>
    <row r="67" spans="3:9" x14ac:dyDescent="0.2">
      <c r="C67" s="194"/>
      <c r="D67" s="252"/>
      <c r="E67" s="252"/>
      <c r="F67"/>
      <c r="G67"/>
      <c r="H67"/>
      <c r="I67"/>
    </row>
    <row r="68" spans="3:9" x14ac:dyDescent="0.2">
      <c r="C68" s="194"/>
      <c r="D68" s="252"/>
      <c r="E68" s="252"/>
      <c r="F68"/>
      <c r="G68"/>
      <c r="H68"/>
      <c r="I68"/>
    </row>
    <row r="69" spans="3:9" x14ac:dyDescent="0.2">
      <c r="C69" s="194"/>
      <c r="D69" s="252"/>
      <c r="E69" s="252"/>
      <c r="F69"/>
      <c r="G69"/>
      <c r="H69"/>
      <c r="I69"/>
    </row>
    <row r="70" spans="3:9" x14ac:dyDescent="0.2">
      <c r="C70" s="194"/>
      <c r="D70" s="252"/>
      <c r="E70" s="252"/>
      <c r="F70"/>
      <c r="G70"/>
      <c r="H70"/>
      <c r="I70"/>
    </row>
    <row r="71" spans="3:9" x14ac:dyDescent="0.2">
      <c r="C71" s="194"/>
      <c r="D71" s="252"/>
      <c r="E71" s="252"/>
      <c r="F71"/>
      <c r="G71"/>
      <c r="H71"/>
      <c r="I71"/>
    </row>
    <row r="72" spans="3:9" x14ac:dyDescent="0.2">
      <c r="C72" s="194"/>
      <c r="D72" s="252"/>
      <c r="E72" s="252"/>
      <c r="F72"/>
      <c r="G72"/>
      <c r="H72"/>
      <c r="I72"/>
    </row>
    <row r="73" spans="3:9" x14ac:dyDescent="0.2">
      <c r="C73" s="194"/>
      <c r="D73" s="252"/>
      <c r="E73" s="252"/>
      <c r="F73"/>
      <c r="G73"/>
      <c r="H73"/>
      <c r="I73"/>
    </row>
    <row r="74" spans="3:9" x14ac:dyDescent="0.2">
      <c r="C74" s="194"/>
      <c r="D74" s="252"/>
      <c r="E74" s="252"/>
      <c r="F74"/>
      <c r="G74"/>
      <c r="H74"/>
    </row>
    <row r="75" spans="3:9" x14ac:dyDescent="0.2">
      <c r="C75" s="194"/>
      <c r="D75" s="252"/>
      <c r="E75" s="252"/>
      <c r="F75"/>
      <c r="G75"/>
    </row>
    <row r="76" spans="3:9" x14ac:dyDescent="0.2">
      <c r="C76" s="194"/>
      <c r="D76" s="252"/>
      <c r="E76" s="252"/>
      <c r="F76"/>
      <c r="G76"/>
    </row>
    <row r="77" spans="3:9" x14ac:dyDescent="0.2">
      <c r="C77" s="194"/>
      <c r="D77" s="252"/>
      <c r="E77" s="252"/>
      <c r="F77"/>
      <c r="G77"/>
    </row>
    <row r="78" spans="3:9" x14ac:dyDescent="0.2">
      <c r="C78" s="194"/>
      <c r="D78" s="252"/>
      <c r="E78" s="252"/>
      <c r="F78"/>
      <c r="G78"/>
    </row>
    <row r="79" spans="3:9" x14ac:dyDescent="0.2">
      <c r="C79" s="194"/>
      <c r="D79" s="252"/>
      <c r="E79" s="252"/>
      <c r="F79"/>
      <c r="G79"/>
    </row>
  </sheetData>
  <mergeCells count="55">
    <mergeCell ref="A3:AH3"/>
    <mergeCell ref="A5:AH5"/>
    <mergeCell ref="A6:AH6"/>
    <mergeCell ref="A1:AH1"/>
    <mergeCell ref="A2:AH2"/>
    <mergeCell ref="A4:AP4"/>
    <mergeCell ref="A8:H8"/>
    <mergeCell ref="I8:N8"/>
    <mergeCell ref="O8:P8"/>
    <mergeCell ref="Q8:T8"/>
    <mergeCell ref="U8:Z8"/>
    <mergeCell ref="A9:A10"/>
    <mergeCell ref="B9:B10"/>
    <mergeCell ref="C9:C10"/>
    <mergeCell ref="D9:E9"/>
    <mergeCell ref="F9:F10"/>
    <mergeCell ref="A23:B23"/>
    <mergeCell ref="A24:B24"/>
    <mergeCell ref="A25:B25"/>
    <mergeCell ref="A26:B26"/>
    <mergeCell ref="A27:B27"/>
    <mergeCell ref="AC9:AD9"/>
    <mergeCell ref="S9:T9"/>
    <mergeCell ref="G9:H9"/>
    <mergeCell ref="I9:J9"/>
    <mergeCell ref="K9:L9"/>
    <mergeCell ref="M9:N9"/>
    <mergeCell ref="O9:P9"/>
    <mergeCell ref="Q9:R9"/>
    <mergeCell ref="U9:V9"/>
    <mergeCell ref="W9:X9"/>
    <mergeCell ref="Y9:Z9"/>
    <mergeCell ref="AA9:AA10"/>
    <mergeCell ref="AB9:AB10"/>
    <mergeCell ref="C44:L44"/>
    <mergeCell ref="AG9:AH9"/>
    <mergeCell ref="AA8:AH8"/>
    <mergeCell ref="A7:AH7"/>
    <mergeCell ref="B38:C38"/>
    <mergeCell ref="I38:K38"/>
    <mergeCell ref="B39:C39"/>
    <mergeCell ref="I39:K39"/>
    <mergeCell ref="C42:L42"/>
    <mergeCell ref="J29:N29"/>
    <mergeCell ref="J30:K30"/>
    <mergeCell ref="L30:M30"/>
    <mergeCell ref="E31:F31"/>
    <mergeCell ref="E32:F32"/>
    <mergeCell ref="E34:F34"/>
    <mergeCell ref="AE9:AF9"/>
    <mergeCell ref="G34:I34"/>
    <mergeCell ref="G31:I31"/>
    <mergeCell ref="G32:I32"/>
    <mergeCell ref="G33:I33"/>
    <mergeCell ref="C43:L43"/>
  </mergeCells>
  <printOptions horizontalCentered="1" verticalCentered="1"/>
  <pageMargins left="0.37" right="0.23622047244094491" top="1" bottom="1" header="0.51181102362204722" footer="0.51181102362204722"/>
  <pageSetup paperSize="17" scale="44" orientation="landscape" horizontalDpi="4294967293" r:id="rId1"/>
  <headerFooter alignWithMargins="0">
    <oddHeader>&amp;L&amp;F, &amp;A&amp;R&amp;"Arial,Bold"&amp;14FMR-P
EXAMEN PREVIO</oddHeader>
    <oddFooter>&amp;LWB OFFICE MEXICO
&amp;RCAPACITACION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Conceptos!$D$2:$D$6</xm:f>
          </x14:formula1>
          <xm:sqref>G11:H14 G20:H20</xm:sqref>
        </x14:dataValidation>
        <x14:dataValidation type="list" allowBlank="1" showInputMessage="1" showErrorMessage="1">
          <x14:formula1>
            <xm:f>Conceptos!$E$2:$E$4</xm:f>
          </x14:formula1>
          <xm:sqref>B11:B14 B17:B18 B20</xm:sqref>
        </x14:dataValidation>
        <x14:dataValidation type="list" allowBlank="1" showInputMessage="1" showErrorMessage="1">
          <x14:formula1>
            <xm:f>Conceptos!$A$2:$A$3</xm:f>
          </x14:formula1>
          <xm:sqref>F11:F14 F20</xm:sqref>
        </x14:dataValidation>
        <x14:dataValidation type="list" allowBlank="1" showInputMessage="1" showErrorMessage="1">
          <x14:formula1>
            <xm:f>'E:\Users\amjimenez\Documents\AGENTE FINANCIERO\CALIDAD\[Control entradas y salidas 2017 May.xlsx]Conceptos'!#REF!</xm:f>
          </x14:formula1>
          <xm:sqref>F15:H16 B15:B16 H17:H18</xm:sqref>
        </x14:dataValidation>
        <x14:dataValidation type="list" allowBlank="1" showInputMessage="1" showErrorMessage="1">
          <x14:formula1>
            <xm:f>'E:\Users\mdavila\AppData\Local\Microsoft\Windows\INetCache\Content.Outlook\5SXYXLZK\[INFORMACION SERGIO.xlsx]Conceptos'!#REF!</xm:f>
          </x14:formula1>
          <xm:sqref>B19 F17:G19 H19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topLeftCell="A16" zoomScale="80" zoomScaleNormal="80" workbookViewId="0">
      <selection activeCell="C27" sqref="C27"/>
    </sheetView>
  </sheetViews>
  <sheetFormatPr defaultColWidth="11.5703125" defaultRowHeight="15" x14ac:dyDescent="0.25"/>
  <cols>
    <col min="1" max="1" width="45.7109375" style="84" bestFit="1" customWidth="1"/>
    <col min="2" max="2" width="18.85546875" style="84" bestFit="1" customWidth="1"/>
    <col min="3" max="3" width="14" style="84" customWidth="1"/>
    <col min="4" max="4" width="18.85546875" style="325" customWidth="1"/>
    <col min="5" max="5" width="13.5703125" style="325" bestFit="1" customWidth="1"/>
    <col min="6" max="7" width="15" style="84" customWidth="1"/>
    <col min="8" max="8" width="16.42578125" style="84" customWidth="1"/>
    <col min="9" max="9" width="20.140625" style="84" customWidth="1"/>
    <col min="10" max="10" width="16.7109375" style="84" customWidth="1"/>
    <col min="11" max="11" width="18.85546875" style="84" customWidth="1"/>
    <col min="12" max="12" width="16.85546875" style="325" customWidth="1"/>
    <col min="13" max="13" width="16" style="325" customWidth="1"/>
    <col min="14" max="14" width="26.42578125" style="84" customWidth="1"/>
    <col min="15" max="260" width="11.42578125" style="84"/>
    <col min="261" max="261" width="45.7109375" style="84" bestFit="1" customWidth="1"/>
    <col min="262" max="262" width="18.85546875" style="84" bestFit="1" customWidth="1"/>
    <col min="263" max="263" width="20.28515625" style="84" bestFit="1" customWidth="1"/>
    <col min="264" max="264" width="4.85546875" style="84" customWidth="1"/>
    <col min="265" max="265" width="13.5703125" style="84" bestFit="1" customWidth="1"/>
    <col min="266" max="266" width="28" style="84" bestFit="1" customWidth="1"/>
    <col min="267" max="267" width="20.42578125" style="84" bestFit="1" customWidth="1"/>
    <col min="268" max="268" width="21.5703125" style="84" bestFit="1" customWidth="1"/>
    <col min="269" max="269" width="18.85546875" style="84" bestFit="1" customWidth="1"/>
    <col min="270" max="516" width="11.42578125" style="84"/>
    <col min="517" max="517" width="45.7109375" style="84" bestFit="1" customWidth="1"/>
    <col min="518" max="518" width="18.85546875" style="84" bestFit="1" customWidth="1"/>
    <col min="519" max="519" width="20.28515625" style="84" bestFit="1" customWidth="1"/>
    <col min="520" max="520" width="4.85546875" style="84" customWidth="1"/>
    <col min="521" max="521" width="13.5703125" style="84" bestFit="1" customWidth="1"/>
    <col min="522" max="522" width="28" style="84" bestFit="1" customWidth="1"/>
    <col min="523" max="523" width="20.42578125" style="84" bestFit="1" customWidth="1"/>
    <col min="524" max="524" width="21.5703125" style="84" bestFit="1" customWidth="1"/>
    <col min="525" max="525" width="18.85546875" style="84" bestFit="1" customWidth="1"/>
    <col min="526" max="772" width="11.42578125" style="84"/>
    <col min="773" max="773" width="45.7109375" style="84" bestFit="1" customWidth="1"/>
    <col min="774" max="774" width="18.85546875" style="84" bestFit="1" customWidth="1"/>
    <col min="775" max="775" width="20.28515625" style="84" bestFit="1" customWidth="1"/>
    <col min="776" max="776" width="4.85546875" style="84" customWidth="1"/>
    <col min="777" max="777" width="13.5703125" style="84" bestFit="1" customWidth="1"/>
    <col min="778" max="778" width="28" style="84" bestFit="1" customWidth="1"/>
    <col min="779" max="779" width="20.42578125" style="84" bestFit="1" customWidth="1"/>
    <col min="780" max="780" width="21.5703125" style="84" bestFit="1" customWidth="1"/>
    <col min="781" max="781" width="18.85546875" style="84" bestFit="1" customWidth="1"/>
    <col min="782" max="1028" width="11.42578125" style="84"/>
    <col min="1029" max="1029" width="45.7109375" style="84" bestFit="1" customWidth="1"/>
    <col min="1030" max="1030" width="18.85546875" style="84" bestFit="1" customWidth="1"/>
    <col min="1031" max="1031" width="20.28515625" style="84" bestFit="1" customWidth="1"/>
    <col min="1032" max="1032" width="4.85546875" style="84" customWidth="1"/>
    <col min="1033" max="1033" width="13.5703125" style="84" bestFit="1" customWidth="1"/>
    <col min="1034" max="1034" width="28" style="84" bestFit="1" customWidth="1"/>
    <col min="1035" max="1035" width="20.42578125" style="84" bestFit="1" customWidth="1"/>
    <col min="1036" max="1036" width="21.5703125" style="84" bestFit="1" customWidth="1"/>
    <col min="1037" max="1037" width="18.85546875" style="84" bestFit="1" customWidth="1"/>
    <col min="1038" max="1284" width="11.42578125" style="84"/>
    <col min="1285" max="1285" width="45.7109375" style="84" bestFit="1" customWidth="1"/>
    <col min="1286" max="1286" width="18.85546875" style="84" bestFit="1" customWidth="1"/>
    <col min="1287" max="1287" width="20.28515625" style="84" bestFit="1" customWidth="1"/>
    <col min="1288" max="1288" width="4.85546875" style="84" customWidth="1"/>
    <col min="1289" max="1289" width="13.5703125" style="84" bestFit="1" customWidth="1"/>
    <col min="1290" max="1290" width="28" style="84" bestFit="1" customWidth="1"/>
    <col min="1291" max="1291" width="20.42578125" style="84" bestFit="1" customWidth="1"/>
    <col min="1292" max="1292" width="21.5703125" style="84" bestFit="1" customWidth="1"/>
    <col min="1293" max="1293" width="18.85546875" style="84" bestFit="1" customWidth="1"/>
    <col min="1294" max="1540" width="11.42578125" style="84"/>
    <col min="1541" max="1541" width="45.7109375" style="84" bestFit="1" customWidth="1"/>
    <col min="1542" max="1542" width="18.85546875" style="84" bestFit="1" customWidth="1"/>
    <col min="1543" max="1543" width="20.28515625" style="84" bestFit="1" customWidth="1"/>
    <col min="1544" max="1544" width="4.85546875" style="84" customWidth="1"/>
    <col min="1545" max="1545" width="13.5703125" style="84" bestFit="1" customWidth="1"/>
    <col min="1546" max="1546" width="28" style="84" bestFit="1" customWidth="1"/>
    <col min="1547" max="1547" width="20.42578125" style="84" bestFit="1" customWidth="1"/>
    <col min="1548" max="1548" width="21.5703125" style="84" bestFit="1" customWidth="1"/>
    <col min="1549" max="1549" width="18.85546875" style="84" bestFit="1" customWidth="1"/>
    <col min="1550" max="1796" width="11.42578125" style="84"/>
    <col min="1797" max="1797" width="45.7109375" style="84" bestFit="1" customWidth="1"/>
    <col min="1798" max="1798" width="18.85546875" style="84" bestFit="1" customWidth="1"/>
    <col min="1799" max="1799" width="20.28515625" style="84" bestFit="1" customWidth="1"/>
    <col min="1800" max="1800" width="4.85546875" style="84" customWidth="1"/>
    <col min="1801" max="1801" width="13.5703125" style="84" bestFit="1" customWidth="1"/>
    <col min="1802" max="1802" width="28" style="84" bestFit="1" customWidth="1"/>
    <col min="1803" max="1803" width="20.42578125" style="84" bestFit="1" customWidth="1"/>
    <col min="1804" max="1804" width="21.5703125" style="84" bestFit="1" customWidth="1"/>
    <col min="1805" max="1805" width="18.85546875" style="84" bestFit="1" customWidth="1"/>
    <col min="1806" max="2052" width="11.42578125" style="84"/>
    <col min="2053" max="2053" width="45.7109375" style="84" bestFit="1" customWidth="1"/>
    <col min="2054" max="2054" width="18.85546875" style="84" bestFit="1" customWidth="1"/>
    <col min="2055" max="2055" width="20.28515625" style="84" bestFit="1" customWidth="1"/>
    <col min="2056" max="2056" width="4.85546875" style="84" customWidth="1"/>
    <col min="2057" max="2057" width="13.5703125" style="84" bestFit="1" customWidth="1"/>
    <col min="2058" max="2058" width="28" style="84" bestFit="1" customWidth="1"/>
    <col min="2059" max="2059" width="20.42578125" style="84" bestFit="1" customWidth="1"/>
    <col min="2060" max="2060" width="21.5703125" style="84" bestFit="1" customWidth="1"/>
    <col min="2061" max="2061" width="18.85546875" style="84" bestFit="1" customWidth="1"/>
    <col min="2062" max="2308" width="11.42578125" style="84"/>
    <col min="2309" max="2309" width="45.7109375" style="84" bestFit="1" customWidth="1"/>
    <col min="2310" max="2310" width="18.85546875" style="84" bestFit="1" customWidth="1"/>
    <col min="2311" max="2311" width="20.28515625" style="84" bestFit="1" customWidth="1"/>
    <col min="2312" max="2312" width="4.85546875" style="84" customWidth="1"/>
    <col min="2313" max="2313" width="13.5703125" style="84" bestFit="1" customWidth="1"/>
    <col min="2314" max="2314" width="28" style="84" bestFit="1" customWidth="1"/>
    <col min="2315" max="2315" width="20.42578125" style="84" bestFit="1" customWidth="1"/>
    <col min="2316" max="2316" width="21.5703125" style="84" bestFit="1" customWidth="1"/>
    <col min="2317" max="2317" width="18.85546875" style="84" bestFit="1" customWidth="1"/>
    <col min="2318" max="2564" width="11.42578125" style="84"/>
    <col min="2565" max="2565" width="45.7109375" style="84" bestFit="1" customWidth="1"/>
    <col min="2566" max="2566" width="18.85546875" style="84" bestFit="1" customWidth="1"/>
    <col min="2567" max="2567" width="20.28515625" style="84" bestFit="1" customWidth="1"/>
    <col min="2568" max="2568" width="4.85546875" style="84" customWidth="1"/>
    <col min="2569" max="2569" width="13.5703125" style="84" bestFit="1" customWidth="1"/>
    <col min="2570" max="2570" width="28" style="84" bestFit="1" customWidth="1"/>
    <col min="2571" max="2571" width="20.42578125" style="84" bestFit="1" customWidth="1"/>
    <col min="2572" max="2572" width="21.5703125" style="84" bestFit="1" customWidth="1"/>
    <col min="2573" max="2573" width="18.85546875" style="84" bestFit="1" customWidth="1"/>
    <col min="2574" max="2820" width="11.42578125" style="84"/>
    <col min="2821" max="2821" width="45.7109375" style="84" bestFit="1" customWidth="1"/>
    <col min="2822" max="2822" width="18.85546875" style="84" bestFit="1" customWidth="1"/>
    <col min="2823" max="2823" width="20.28515625" style="84" bestFit="1" customWidth="1"/>
    <col min="2824" max="2824" width="4.85546875" style="84" customWidth="1"/>
    <col min="2825" max="2825" width="13.5703125" style="84" bestFit="1" customWidth="1"/>
    <col min="2826" max="2826" width="28" style="84" bestFit="1" customWidth="1"/>
    <col min="2827" max="2827" width="20.42578125" style="84" bestFit="1" customWidth="1"/>
    <col min="2828" max="2828" width="21.5703125" style="84" bestFit="1" customWidth="1"/>
    <col min="2829" max="2829" width="18.85546875" style="84" bestFit="1" customWidth="1"/>
    <col min="2830" max="3076" width="11.42578125" style="84"/>
    <col min="3077" max="3077" width="45.7109375" style="84" bestFit="1" customWidth="1"/>
    <col min="3078" max="3078" width="18.85546875" style="84" bestFit="1" customWidth="1"/>
    <col min="3079" max="3079" width="20.28515625" style="84" bestFit="1" customWidth="1"/>
    <col min="3080" max="3080" width="4.85546875" style="84" customWidth="1"/>
    <col min="3081" max="3081" width="13.5703125" style="84" bestFit="1" customWidth="1"/>
    <col min="3082" max="3082" width="28" style="84" bestFit="1" customWidth="1"/>
    <col min="3083" max="3083" width="20.42578125" style="84" bestFit="1" customWidth="1"/>
    <col min="3084" max="3084" width="21.5703125" style="84" bestFit="1" customWidth="1"/>
    <col min="3085" max="3085" width="18.85546875" style="84" bestFit="1" customWidth="1"/>
    <col min="3086" max="3332" width="11.42578125" style="84"/>
    <col min="3333" max="3333" width="45.7109375" style="84" bestFit="1" customWidth="1"/>
    <col min="3334" max="3334" width="18.85546875" style="84" bestFit="1" customWidth="1"/>
    <col min="3335" max="3335" width="20.28515625" style="84" bestFit="1" customWidth="1"/>
    <col min="3336" max="3336" width="4.85546875" style="84" customWidth="1"/>
    <col min="3337" max="3337" width="13.5703125" style="84" bestFit="1" customWidth="1"/>
    <col min="3338" max="3338" width="28" style="84" bestFit="1" customWidth="1"/>
    <col min="3339" max="3339" width="20.42578125" style="84" bestFit="1" customWidth="1"/>
    <col min="3340" max="3340" width="21.5703125" style="84" bestFit="1" customWidth="1"/>
    <col min="3341" max="3341" width="18.85546875" style="84" bestFit="1" customWidth="1"/>
    <col min="3342" max="3588" width="11.42578125" style="84"/>
    <col min="3589" max="3589" width="45.7109375" style="84" bestFit="1" customWidth="1"/>
    <col min="3590" max="3590" width="18.85546875" style="84" bestFit="1" customWidth="1"/>
    <col min="3591" max="3591" width="20.28515625" style="84" bestFit="1" customWidth="1"/>
    <col min="3592" max="3592" width="4.85546875" style="84" customWidth="1"/>
    <col min="3593" max="3593" width="13.5703125" style="84" bestFit="1" customWidth="1"/>
    <col min="3594" max="3594" width="28" style="84" bestFit="1" customWidth="1"/>
    <col min="3595" max="3595" width="20.42578125" style="84" bestFit="1" customWidth="1"/>
    <col min="3596" max="3596" width="21.5703125" style="84" bestFit="1" customWidth="1"/>
    <col min="3597" max="3597" width="18.85546875" style="84" bestFit="1" customWidth="1"/>
    <col min="3598" max="3844" width="11.42578125" style="84"/>
    <col min="3845" max="3845" width="45.7109375" style="84" bestFit="1" customWidth="1"/>
    <col min="3846" max="3846" width="18.85546875" style="84" bestFit="1" customWidth="1"/>
    <col min="3847" max="3847" width="20.28515625" style="84" bestFit="1" customWidth="1"/>
    <col min="3848" max="3848" width="4.85546875" style="84" customWidth="1"/>
    <col min="3849" max="3849" width="13.5703125" style="84" bestFit="1" customWidth="1"/>
    <col min="3850" max="3850" width="28" style="84" bestFit="1" customWidth="1"/>
    <col min="3851" max="3851" width="20.42578125" style="84" bestFit="1" customWidth="1"/>
    <col min="3852" max="3852" width="21.5703125" style="84" bestFit="1" customWidth="1"/>
    <col min="3853" max="3853" width="18.85546875" style="84" bestFit="1" customWidth="1"/>
    <col min="3854" max="4100" width="11.42578125" style="84"/>
    <col min="4101" max="4101" width="45.7109375" style="84" bestFit="1" customWidth="1"/>
    <col min="4102" max="4102" width="18.85546875" style="84" bestFit="1" customWidth="1"/>
    <col min="4103" max="4103" width="20.28515625" style="84" bestFit="1" customWidth="1"/>
    <col min="4104" max="4104" width="4.85546875" style="84" customWidth="1"/>
    <col min="4105" max="4105" width="13.5703125" style="84" bestFit="1" customWidth="1"/>
    <col min="4106" max="4106" width="28" style="84" bestFit="1" customWidth="1"/>
    <col min="4107" max="4107" width="20.42578125" style="84" bestFit="1" customWidth="1"/>
    <col min="4108" max="4108" width="21.5703125" style="84" bestFit="1" customWidth="1"/>
    <col min="4109" max="4109" width="18.85546875" style="84" bestFit="1" customWidth="1"/>
    <col min="4110" max="4356" width="11.42578125" style="84"/>
    <col min="4357" max="4357" width="45.7109375" style="84" bestFit="1" customWidth="1"/>
    <col min="4358" max="4358" width="18.85546875" style="84" bestFit="1" customWidth="1"/>
    <col min="4359" max="4359" width="20.28515625" style="84" bestFit="1" customWidth="1"/>
    <col min="4360" max="4360" width="4.85546875" style="84" customWidth="1"/>
    <col min="4361" max="4361" width="13.5703125" style="84" bestFit="1" customWidth="1"/>
    <col min="4362" max="4362" width="28" style="84" bestFit="1" customWidth="1"/>
    <col min="4363" max="4363" width="20.42578125" style="84" bestFit="1" customWidth="1"/>
    <col min="4364" max="4364" width="21.5703125" style="84" bestFit="1" customWidth="1"/>
    <col min="4365" max="4365" width="18.85546875" style="84" bestFit="1" customWidth="1"/>
    <col min="4366" max="4612" width="11.42578125" style="84"/>
    <col min="4613" max="4613" width="45.7109375" style="84" bestFit="1" customWidth="1"/>
    <col min="4614" max="4614" width="18.85546875" style="84" bestFit="1" customWidth="1"/>
    <col min="4615" max="4615" width="20.28515625" style="84" bestFit="1" customWidth="1"/>
    <col min="4616" max="4616" width="4.85546875" style="84" customWidth="1"/>
    <col min="4617" max="4617" width="13.5703125" style="84" bestFit="1" customWidth="1"/>
    <col min="4618" max="4618" width="28" style="84" bestFit="1" customWidth="1"/>
    <col min="4619" max="4619" width="20.42578125" style="84" bestFit="1" customWidth="1"/>
    <col min="4620" max="4620" width="21.5703125" style="84" bestFit="1" customWidth="1"/>
    <col min="4621" max="4621" width="18.85546875" style="84" bestFit="1" customWidth="1"/>
    <col min="4622" max="4868" width="11.42578125" style="84"/>
    <col min="4869" max="4869" width="45.7109375" style="84" bestFit="1" customWidth="1"/>
    <col min="4870" max="4870" width="18.85546875" style="84" bestFit="1" customWidth="1"/>
    <col min="4871" max="4871" width="20.28515625" style="84" bestFit="1" customWidth="1"/>
    <col min="4872" max="4872" width="4.85546875" style="84" customWidth="1"/>
    <col min="4873" max="4873" width="13.5703125" style="84" bestFit="1" customWidth="1"/>
    <col min="4874" max="4874" width="28" style="84" bestFit="1" customWidth="1"/>
    <col min="4875" max="4875" width="20.42578125" style="84" bestFit="1" customWidth="1"/>
    <col min="4876" max="4876" width="21.5703125" style="84" bestFit="1" customWidth="1"/>
    <col min="4877" max="4877" width="18.85546875" style="84" bestFit="1" customWidth="1"/>
    <col min="4878" max="5124" width="11.42578125" style="84"/>
    <col min="5125" max="5125" width="45.7109375" style="84" bestFit="1" customWidth="1"/>
    <col min="5126" max="5126" width="18.85546875" style="84" bestFit="1" customWidth="1"/>
    <col min="5127" max="5127" width="20.28515625" style="84" bestFit="1" customWidth="1"/>
    <col min="5128" max="5128" width="4.85546875" style="84" customWidth="1"/>
    <col min="5129" max="5129" width="13.5703125" style="84" bestFit="1" customWidth="1"/>
    <col min="5130" max="5130" width="28" style="84" bestFit="1" customWidth="1"/>
    <col min="5131" max="5131" width="20.42578125" style="84" bestFit="1" customWidth="1"/>
    <col min="5132" max="5132" width="21.5703125" style="84" bestFit="1" customWidth="1"/>
    <col min="5133" max="5133" width="18.85546875" style="84" bestFit="1" customWidth="1"/>
    <col min="5134" max="5380" width="11.42578125" style="84"/>
    <col min="5381" max="5381" width="45.7109375" style="84" bestFit="1" customWidth="1"/>
    <col min="5382" max="5382" width="18.85546875" style="84" bestFit="1" customWidth="1"/>
    <col min="5383" max="5383" width="20.28515625" style="84" bestFit="1" customWidth="1"/>
    <col min="5384" max="5384" width="4.85546875" style="84" customWidth="1"/>
    <col min="5385" max="5385" width="13.5703125" style="84" bestFit="1" customWidth="1"/>
    <col min="5386" max="5386" width="28" style="84" bestFit="1" customWidth="1"/>
    <col min="5387" max="5387" width="20.42578125" style="84" bestFit="1" customWidth="1"/>
    <col min="5388" max="5388" width="21.5703125" style="84" bestFit="1" customWidth="1"/>
    <col min="5389" max="5389" width="18.85546875" style="84" bestFit="1" customWidth="1"/>
    <col min="5390" max="5636" width="11.42578125" style="84"/>
    <col min="5637" max="5637" width="45.7109375" style="84" bestFit="1" customWidth="1"/>
    <col min="5638" max="5638" width="18.85546875" style="84" bestFit="1" customWidth="1"/>
    <col min="5639" max="5639" width="20.28515625" style="84" bestFit="1" customWidth="1"/>
    <col min="5640" max="5640" width="4.85546875" style="84" customWidth="1"/>
    <col min="5641" max="5641" width="13.5703125" style="84" bestFit="1" customWidth="1"/>
    <col min="5642" max="5642" width="28" style="84" bestFit="1" customWidth="1"/>
    <col min="5643" max="5643" width="20.42578125" style="84" bestFit="1" customWidth="1"/>
    <col min="5644" max="5644" width="21.5703125" style="84" bestFit="1" customWidth="1"/>
    <col min="5645" max="5645" width="18.85546875" style="84" bestFit="1" customWidth="1"/>
    <col min="5646" max="5892" width="11.42578125" style="84"/>
    <col min="5893" max="5893" width="45.7109375" style="84" bestFit="1" customWidth="1"/>
    <col min="5894" max="5894" width="18.85546875" style="84" bestFit="1" customWidth="1"/>
    <col min="5895" max="5895" width="20.28515625" style="84" bestFit="1" customWidth="1"/>
    <col min="5896" max="5896" width="4.85546875" style="84" customWidth="1"/>
    <col min="5897" max="5897" width="13.5703125" style="84" bestFit="1" customWidth="1"/>
    <col min="5898" max="5898" width="28" style="84" bestFit="1" customWidth="1"/>
    <col min="5899" max="5899" width="20.42578125" style="84" bestFit="1" customWidth="1"/>
    <col min="5900" max="5900" width="21.5703125" style="84" bestFit="1" customWidth="1"/>
    <col min="5901" max="5901" width="18.85546875" style="84" bestFit="1" customWidth="1"/>
    <col min="5902" max="6148" width="11.42578125" style="84"/>
    <col min="6149" max="6149" width="45.7109375" style="84" bestFit="1" customWidth="1"/>
    <col min="6150" max="6150" width="18.85546875" style="84" bestFit="1" customWidth="1"/>
    <col min="6151" max="6151" width="20.28515625" style="84" bestFit="1" customWidth="1"/>
    <col min="6152" max="6152" width="4.85546875" style="84" customWidth="1"/>
    <col min="6153" max="6153" width="13.5703125" style="84" bestFit="1" customWidth="1"/>
    <col min="6154" max="6154" width="28" style="84" bestFit="1" customWidth="1"/>
    <col min="6155" max="6155" width="20.42578125" style="84" bestFit="1" customWidth="1"/>
    <col min="6156" max="6156" width="21.5703125" style="84" bestFit="1" customWidth="1"/>
    <col min="6157" max="6157" width="18.85546875" style="84" bestFit="1" customWidth="1"/>
    <col min="6158" max="6404" width="11.42578125" style="84"/>
    <col min="6405" max="6405" width="45.7109375" style="84" bestFit="1" customWidth="1"/>
    <col min="6406" max="6406" width="18.85546875" style="84" bestFit="1" customWidth="1"/>
    <col min="6407" max="6407" width="20.28515625" style="84" bestFit="1" customWidth="1"/>
    <col min="6408" max="6408" width="4.85546875" style="84" customWidth="1"/>
    <col min="6409" max="6409" width="13.5703125" style="84" bestFit="1" customWidth="1"/>
    <col min="6410" max="6410" width="28" style="84" bestFit="1" customWidth="1"/>
    <col min="6411" max="6411" width="20.42578125" style="84" bestFit="1" customWidth="1"/>
    <col min="6412" max="6412" width="21.5703125" style="84" bestFit="1" customWidth="1"/>
    <col min="6413" max="6413" width="18.85546875" style="84" bestFit="1" customWidth="1"/>
    <col min="6414" max="6660" width="11.42578125" style="84"/>
    <col min="6661" max="6661" width="45.7109375" style="84" bestFit="1" customWidth="1"/>
    <col min="6662" max="6662" width="18.85546875" style="84" bestFit="1" customWidth="1"/>
    <col min="6663" max="6663" width="20.28515625" style="84" bestFit="1" customWidth="1"/>
    <col min="6664" max="6664" width="4.85546875" style="84" customWidth="1"/>
    <col min="6665" max="6665" width="13.5703125" style="84" bestFit="1" customWidth="1"/>
    <col min="6666" max="6666" width="28" style="84" bestFit="1" customWidth="1"/>
    <col min="6667" max="6667" width="20.42578125" style="84" bestFit="1" customWidth="1"/>
    <col min="6668" max="6668" width="21.5703125" style="84" bestFit="1" customWidth="1"/>
    <col min="6669" max="6669" width="18.85546875" style="84" bestFit="1" customWidth="1"/>
    <col min="6670" max="6916" width="11.42578125" style="84"/>
    <col min="6917" max="6917" width="45.7109375" style="84" bestFit="1" customWidth="1"/>
    <col min="6918" max="6918" width="18.85546875" style="84" bestFit="1" customWidth="1"/>
    <col min="6919" max="6919" width="20.28515625" style="84" bestFit="1" customWidth="1"/>
    <col min="6920" max="6920" width="4.85546875" style="84" customWidth="1"/>
    <col min="6921" max="6921" width="13.5703125" style="84" bestFit="1" customWidth="1"/>
    <col min="6922" max="6922" width="28" style="84" bestFit="1" customWidth="1"/>
    <col min="6923" max="6923" width="20.42578125" style="84" bestFit="1" customWidth="1"/>
    <col min="6924" max="6924" width="21.5703125" style="84" bestFit="1" customWidth="1"/>
    <col min="6925" max="6925" width="18.85546875" style="84" bestFit="1" customWidth="1"/>
    <col min="6926" max="7172" width="11.42578125" style="84"/>
    <col min="7173" max="7173" width="45.7109375" style="84" bestFit="1" customWidth="1"/>
    <col min="7174" max="7174" width="18.85546875" style="84" bestFit="1" customWidth="1"/>
    <col min="7175" max="7175" width="20.28515625" style="84" bestFit="1" customWidth="1"/>
    <col min="7176" max="7176" width="4.85546875" style="84" customWidth="1"/>
    <col min="7177" max="7177" width="13.5703125" style="84" bestFit="1" customWidth="1"/>
    <col min="7178" max="7178" width="28" style="84" bestFit="1" customWidth="1"/>
    <col min="7179" max="7179" width="20.42578125" style="84" bestFit="1" customWidth="1"/>
    <col min="7180" max="7180" width="21.5703125" style="84" bestFit="1" customWidth="1"/>
    <col min="7181" max="7181" width="18.85546875" style="84" bestFit="1" customWidth="1"/>
    <col min="7182" max="7428" width="11.42578125" style="84"/>
    <col min="7429" max="7429" width="45.7109375" style="84" bestFit="1" customWidth="1"/>
    <col min="7430" max="7430" width="18.85546875" style="84" bestFit="1" customWidth="1"/>
    <col min="7431" max="7431" width="20.28515625" style="84" bestFit="1" customWidth="1"/>
    <col min="7432" max="7432" width="4.85546875" style="84" customWidth="1"/>
    <col min="7433" max="7433" width="13.5703125" style="84" bestFit="1" customWidth="1"/>
    <col min="7434" max="7434" width="28" style="84" bestFit="1" customWidth="1"/>
    <col min="7435" max="7435" width="20.42578125" style="84" bestFit="1" customWidth="1"/>
    <col min="7436" max="7436" width="21.5703125" style="84" bestFit="1" customWidth="1"/>
    <col min="7437" max="7437" width="18.85546875" style="84" bestFit="1" customWidth="1"/>
    <col min="7438" max="7684" width="11.42578125" style="84"/>
    <col min="7685" max="7685" width="45.7109375" style="84" bestFit="1" customWidth="1"/>
    <col min="7686" max="7686" width="18.85546875" style="84" bestFit="1" customWidth="1"/>
    <col min="7687" max="7687" width="20.28515625" style="84" bestFit="1" customWidth="1"/>
    <col min="7688" max="7688" width="4.85546875" style="84" customWidth="1"/>
    <col min="7689" max="7689" width="13.5703125" style="84" bestFit="1" customWidth="1"/>
    <col min="7690" max="7690" width="28" style="84" bestFit="1" customWidth="1"/>
    <col min="7691" max="7691" width="20.42578125" style="84" bestFit="1" customWidth="1"/>
    <col min="7692" max="7692" width="21.5703125" style="84" bestFit="1" customWidth="1"/>
    <col min="7693" max="7693" width="18.85546875" style="84" bestFit="1" customWidth="1"/>
    <col min="7694" max="7940" width="11.42578125" style="84"/>
    <col min="7941" max="7941" width="45.7109375" style="84" bestFit="1" customWidth="1"/>
    <col min="7942" max="7942" width="18.85546875" style="84" bestFit="1" customWidth="1"/>
    <col min="7943" max="7943" width="20.28515625" style="84" bestFit="1" customWidth="1"/>
    <col min="7944" max="7944" width="4.85546875" style="84" customWidth="1"/>
    <col min="7945" max="7945" width="13.5703125" style="84" bestFit="1" customWidth="1"/>
    <col min="7946" max="7946" width="28" style="84" bestFit="1" customWidth="1"/>
    <col min="7947" max="7947" width="20.42578125" style="84" bestFit="1" customWidth="1"/>
    <col min="7948" max="7948" width="21.5703125" style="84" bestFit="1" customWidth="1"/>
    <col min="7949" max="7949" width="18.85546875" style="84" bestFit="1" customWidth="1"/>
    <col min="7950" max="8196" width="11.42578125" style="84"/>
    <col min="8197" max="8197" width="45.7109375" style="84" bestFit="1" customWidth="1"/>
    <col min="8198" max="8198" width="18.85546875" style="84" bestFit="1" customWidth="1"/>
    <col min="8199" max="8199" width="20.28515625" style="84" bestFit="1" customWidth="1"/>
    <col min="8200" max="8200" width="4.85546875" style="84" customWidth="1"/>
    <col min="8201" max="8201" width="13.5703125" style="84" bestFit="1" customWidth="1"/>
    <col min="8202" max="8202" width="28" style="84" bestFit="1" customWidth="1"/>
    <col min="8203" max="8203" width="20.42578125" style="84" bestFit="1" customWidth="1"/>
    <col min="8204" max="8204" width="21.5703125" style="84" bestFit="1" customWidth="1"/>
    <col min="8205" max="8205" width="18.85546875" style="84" bestFit="1" customWidth="1"/>
    <col min="8206" max="8452" width="11.42578125" style="84"/>
    <col min="8453" max="8453" width="45.7109375" style="84" bestFit="1" customWidth="1"/>
    <col min="8454" max="8454" width="18.85546875" style="84" bestFit="1" customWidth="1"/>
    <col min="8455" max="8455" width="20.28515625" style="84" bestFit="1" customWidth="1"/>
    <col min="8456" max="8456" width="4.85546875" style="84" customWidth="1"/>
    <col min="8457" max="8457" width="13.5703125" style="84" bestFit="1" customWidth="1"/>
    <col min="8458" max="8458" width="28" style="84" bestFit="1" customWidth="1"/>
    <col min="8459" max="8459" width="20.42578125" style="84" bestFit="1" customWidth="1"/>
    <col min="8460" max="8460" width="21.5703125" style="84" bestFit="1" customWidth="1"/>
    <col min="8461" max="8461" width="18.85546875" style="84" bestFit="1" customWidth="1"/>
    <col min="8462" max="8708" width="11.42578125" style="84"/>
    <col min="8709" max="8709" width="45.7109375" style="84" bestFit="1" customWidth="1"/>
    <col min="8710" max="8710" width="18.85546875" style="84" bestFit="1" customWidth="1"/>
    <col min="8711" max="8711" width="20.28515625" style="84" bestFit="1" customWidth="1"/>
    <col min="8712" max="8712" width="4.85546875" style="84" customWidth="1"/>
    <col min="8713" max="8713" width="13.5703125" style="84" bestFit="1" customWidth="1"/>
    <col min="8714" max="8714" width="28" style="84" bestFit="1" customWidth="1"/>
    <col min="8715" max="8715" width="20.42578125" style="84" bestFit="1" customWidth="1"/>
    <col min="8716" max="8716" width="21.5703125" style="84" bestFit="1" customWidth="1"/>
    <col min="8717" max="8717" width="18.85546875" style="84" bestFit="1" customWidth="1"/>
    <col min="8718" max="8964" width="11.42578125" style="84"/>
    <col min="8965" max="8965" width="45.7109375" style="84" bestFit="1" customWidth="1"/>
    <col min="8966" max="8966" width="18.85546875" style="84" bestFit="1" customWidth="1"/>
    <col min="8967" max="8967" width="20.28515625" style="84" bestFit="1" customWidth="1"/>
    <col min="8968" max="8968" width="4.85546875" style="84" customWidth="1"/>
    <col min="8969" max="8969" width="13.5703125" style="84" bestFit="1" customWidth="1"/>
    <col min="8970" max="8970" width="28" style="84" bestFit="1" customWidth="1"/>
    <col min="8971" max="8971" width="20.42578125" style="84" bestFit="1" customWidth="1"/>
    <col min="8972" max="8972" width="21.5703125" style="84" bestFit="1" customWidth="1"/>
    <col min="8973" max="8973" width="18.85546875" style="84" bestFit="1" customWidth="1"/>
    <col min="8974" max="9220" width="11.42578125" style="84"/>
    <col min="9221" max="9221" width="45.7109375" style="84" bestFit="1" customWidth="1"/>
    <col min="9222" max="9222" width="18.85546875" style="84" bestFit="1" customWidth="1"/>
    <col min="9223" max="9223" width="20.28515625" style="84" bestFit="1" customWidth="1"/>
    <col min="9224" max="9224" width="4.85546875" style="84" customWidth="1"/>
    <col min="9225" max="9225" width="13.5703125" style="84" bestFit="1" customWidth="1"/>
    <col min="9226" max="9226" width="28" style="84" bestFit="1" customWidth="1"/>
    <col min="9227" max="9227" width="20.42578125" style="84" bestFit="1" customWidth="1"/>
    <col min="9228" max="9228" width="21.5703125" style="84" bestFit="1" customWidth="1"/>
    <col min="9229" max="9229" width="18.85546875" style="84" bestFit="1" customWidth="1"/>
    <col min="9230" max="9476" width="11.42578125" style="84"/>
    <col min="9477" max="9477" width="45.7109375" style="84" bestFit="1" customWidth="1"/>
    <col min="9478" max="9478" width="18.85546875" style="84" bestFit="1" customWidth="1"/>
    <col min="9479" max="9479" width="20.28515625" style="84" bestFit="1" customWidth="1"/>
    <col min="9480" max="9480" width="4.85546875" style="84" customWidth="1"/>
    <col min="9481" max="9481" width="13.5703125" style="84" bestFit="1" customWidth="1"/>
    <col min="9482" max="9482" width="28" style="84" bestFit="1" customWidth="1"/>
    <col min="9483" max="9483" width="20.42578125" style="84" bestFit="1" customWidth="1"/>
    <col min="9484" max="9484" width="21.5703125" style="84" bestFit="1" customWidth="1"/>
    <col min="9485" max="9485" width="18.85546875" style="84" bestFit="1" customWidth="1"/>
    <col min="9486" max="9732" width="11.42578125" style="84"/>
    <col min="9733" max="9733" width="45.7109375" style="84" bestFit="1" customWidth="1"/>
    <col min="9734" max="9734" width="18.85546875" style="84" bestFit="1" customWidth="1"/>
    <col min="9735" max="9735" width="20.28515625" style="84" bestFit="1" customWidth="1"/>
    <col min="9736" max="9736" width="4.85546875" style="84" customWidth="1"/>
    <col min="9737" max="9737" width="13.5703125" style="84" bestFit="1" customWidth="1"/>
    <col min="9738" max="9738" width="28" style="84" bestFit="1" customWidth="1"/>
    <col min="9739" max="9739" width="20.42578125" style="84" bestFit="1" customWidth="1"/>
    <col min="9740" max="9740" width="21.5703125" style="84" bestFit="1" customWidth="1"/>
    <col min="9741" max="9741" width="18.85546875" style="84" bestFit="1" customWidth="1"/>
    <col min="9742" max="9988" width="11.42578125" style="84"/>
    <col min="9989" max="9989" width="45.7109375" style="84" bestFit="1" customWidth="1"/>
    <col min="9990" max="9990" width="18.85546875" style="84" bestFit="1" customWidth="1"/>
    <col min="9991" max="9991" width="20.28515625" style="84" bestFit="1" customWidth="1"/>
    <col min="9992" max="9992" width="4.85546875" style="84" customWidth="1"/>
    <col min="9993" max="9993" width="13.5703125" style="84" bestFit="1" customWidth="1"/>
    <col min="9994" max="9994" width="28" style="84" bestFit="1" customWidth="1"/>
    <col min="9995" max="9995" width="20.42578125" style="84" bestFit="1" customWidth="1"/>
    <col min="9996" max="9996" width="21.5703125" style="84" bestFit="1" customWidth="1"/>
    <col min="9997" max="9997" width="18.85546875" style="84" bestFit="1" customWidth="1"/>
    <col min="9998" max="10244" width="11.42578125" style="84"/>
    <col min="10245" max="10245" width="45.7109375" style="84" bestFit="1" customWidth="1"/>
    <col min="10246" max="10246" width="18.85546875" style="84" bestFit="1" customWidth="1"/>
    <col min="10247" max="10247" width="20.28515625" style="84" bestFit="1" customWidth="1"/>
    <col min="10248" max="10248" width="4.85546875" style="84" customWidth="1"/>
    <col min="10249" max="10249" width="13.5703125" style="84" bestFit="1" customWidth="1"/>
    <col min="10250" max="10250" width="28" style="84" bestFit="1" customWidth="1"/>
    <col min="10251" max="10251" width="20.42578125" style="84" bestFit="1" customWidth="1"/>
    <col min="10252" max="10252" width="21.5703125" style="84" bestFit="1" customWidth="1"/>
    <col min="10253" max="10253" width="18.85546875" style="84" bestFit="1" customWidth="1"/>
    <col min="10254" max="10500" width="11.42578125" style="84"/>
    <col min="10501" max="10501" width="45.7109375" style="84" bestFit="1" customWidth="1"/>
    <col min="10502" max="10502" width="18.85546875" style="84" bestFit="1" customWidth="1"/>
    <col min="10503" max="10503" width="20.28515625" style="84" bestFit="1" customWidth="1"/>
    <col min="10504" max="10504" width="4.85546875" style="84" customWidth="1"/>
    <col min="10505" max="10505" width="13.5703125" style="84" bestFit="1" customWidth="1"/>
    <col min="10506" max="10506" width="28" style="84" bestFit="1" customWidth="1"/>
    <col min="10507" max="10507" width="20.42578125" style="84" bestFit="1" customWidth="1"/>
    <col min="10508" max="10508" width="21.5703125" style="84" bestFit="1" customWidth="1"/>
    <col min="10509" max="10509" width="18.85546875" style="84" bestFit="1" customWidth="1"/>
    <col min="10510" max="10756" width="11.42578125" style="84"/>
    <col min="10757" max="10757" width="45.7109375" style="84" bestFit="1" customWidth="1"/>
    <col min="10758" max="10758" width="18.85546875" style="84" bestFit="1" customWidth="1"/>
    <col min="10759" max="10759" width="20.28515625" style="84" bestFit="1" customWidth="1"/>
    <col min="10760" max="10760" width="4.85546875" style="84" customWidth="1"/>
    <col min="10761" max="10761" width="13.5703125" style="84" bestFit="1" customWidth="1"/>
    <col min="10762" max="10762" width="28" style="84" bestFit="1" customWidth="1"/>
    <col min="10763" max="10763" width="20.42578125" style="84" bestFit="1" customWidth="1"/>
    <col min="10764" max="10764" width="21.5703125" style="84" bestFit="1" customWidth="1"/>
    <col min="10765" max="10765" width="18.85546875" style="84" bestFit="1" customWidth="1"/>
    <col min="10766" max="11012" width="11.42578125" style="84"/>
    <col min="11013" max="11013" width="45.7109375" style="84" bestFit="1" customWidth="1"/>
    <col min="11014" max="11014" width="18.85546875" style="84" bestFit="1" customWidth="1"/>
    <col min="11015" max="11015" width="20.28515625" style="84" bestFit="1" customWidth="1"/>
    <col min="11016" max="11016" width="4.85546875" style="84" customWidth="1"/>
    <col min="11017" max="11017" width="13.5703125" style="84" bestFit="1" customWidth="1"/>
    <col min="11018" max="11018" width="28" style="84" bestFit="1" customWidth="1"/>
    <col min="11019" max="11019" width="20.42578125" style="84" bestFit="1" customWidth="1"/>
    <col min="11020" max="11020" width="21.5703125" style="84" bestFit="1" customWidth="1"/>
    <col min="11021" max="11021" width="18.85546875" style="84" bestFit="1" customWidth="1"/>
    <col min="11022" max="11268" width="11.42578125" style="84"/>
    <col min="11269" max="11269" width="45.7109375" style="84" bestFit="1" customWidth="1"/>
    <col min="11270" max="11270" width="18.85546875" style="84" bestFit="1" customWidth="1"/>
    <col min="11271" max="11271" width="20.28515625" style="84" bestFit="1" customWidth="1"/>
    <col min="11272" max="11272" width="4.85546875" style="84" customWidth="1"/>
    <col min="11273" max="11273" width="13.5703125" style="84" bestFit="1" customWidth="1"/>
    <col min="11274" max="11274" width="28" style="84" bestFit="1" customWidth="1"/>
    <col min="11275" max="11275" width="20.42578125" style="84" bestFit="1" customWidth="1"/>
    <col min="11276" max="11276" width="21.5703125" style="84" bestFit="1" customWidth="1"/>
    <col min="11277" max="11277" width="18.85546875" style="84" bestFit="1" customWidth="1"/>
    <col min="11278" max="11524" width="11.42578125" style="84"/>
    <col min="11525" max="11525" width="45.7109375" style="84" bestFit="1" customWidth="1"/>
    <col min="11526" max="11526" width="18.85546875" style="84" bestFit="1" customWidth="1"/>
    <col min="11527" max="11527" width="20.28515625" style="84" bestFit="1" customWidth="1"/>
    <col min="11528" max="11528" width="4.85546875" style="84" customWidth="1"/>
    <col min="11529" max="11529" width="13.5703125" style="84" bestFit="1" customWidth="1"/>
    <col min="11530" max="11530" width="28" style="84" bestFit="1" customWidth="1"/>
    <col min="11531" max="11531" width="20.42578125" style="84" bestFit="1" customWidth="1"/>
    <col min="11532" max="11532" width="21.5703125" style="84" bestFit="1" customWidth="1"/>
    <col min="11533" max="11533" width="18.85546875" style="84" bestFit="1" customWidth="1"/>
    <col min="11534" max="11780" width="11.42578125" style="84"/>
    <col min="11781" max="11781" width="45.7109375" style="84" bestFit="1" customWidth="1"/>
    <col min="11782" max="11782" width="18.85546875" style="84" bestFit="1" customWidth="1"/>
    <col min="11783" max="11783" width="20.28515625" style="84" bestFit="1" customWidth="1"/>
    <col min="11784" max="11784" width="4.85546875" style="84" customWidth="1"/>
    <col min="11785" max="11785" width="13.5703125" style="84" bestFit="1" customWidth="1"/>
    <col min="11786" max="11786" width="28" style="84" bestFit="1" customWidth="1"/>
    <col min="11787" max="11787" width="20.42578125" style="84" bestFit="1" customWidth="1"/>
    <col min="11788" max="11788" width="21.5703125" style="84" bestFit="1" customWidth="1"/>
    <col min="11789" max="11789" width="18.85546875" style="84" bestFit="1" customWidth="1"/>
    <col min="11790" max="12036" width="11.42578125" style="84"/>
    <col min="12037" max="12037" width="45.7109375" style="84" bestFit="1" customWidth="1"/>
    <col min="12038" max="12038" width="18.85546875" style="84" bestFit="1" customWidth="1"/>
    <col min="12039" max="12039" width="20.28515625" style="84" bestFit="1" customWidth="1"/>
    <col min="12040" max="12040" width="4.85546875" style="84" customWidth="1"/>
    <col min="12041" max="12041" width="13.5703125" style="84" bestFit="1" customWidth="1"/>
    <col min="12042" max="12042" width="28" style="84" bestFit="1" customWidth="1"/>
    <col min="12043" max="12043" width="20.42578125" style="84" bestFit="1" customWidth="1"/>
    <col min="12044" max="12044" width="21.5703125" style="84" bestFit="1" customWidth="1"/>
    <col min="12045" max="12045" width="18.85546875" style="84" bestFit="1" customWidth="1"/>
    <col min="12046" max="12292" width="11.42578125" style="84"/>
    <col min="12293" max="12293" width="45.7109375" style="84" bestFit="1" customWidth="1"/>
    <col min="12294" max="12294" width="18.85546875" style="84" bestFit="1" customWidth="1"/>
    <col min="12295" max="12295" width="20.28515625" style="84" bestFit="1" customWidth="1"/>
    <col min="12296" max="12296" width="4.85546875" style="84" customWidth="1"/>
    <col min="12297" max="12297" width="13.5703125" style="84" bestFit="1" customWidth="1"/>
    <col min="12298" max="12298" width="28" style="84" bestFit="1" customWidth="1"/>
    <col min="12299" max="12299" width="20.42578125" style="84" bestFit="1" customWidth="1"/>
    <col min="12300" max="12300" width="21.5703125" style="84" bestFit="1" customWidth="1"/>
    <col min="12301" max="12301" width="18.85546875" style="84" bestFit="1" customWidth="1"/>
    <col min="12302" max="12548" width="11.42578125" style="84"/>
    <col min="12549" max="12549" width="45.7109375" style="84" bestFit="1" customWidth="1"/>
    <col min="12550" max="12550" width="18.85546875" style="84" bestFit="1" customWidth="1"/>
    <col min="12551" max="12551" width="20.28515625" style="84" bestFit="1" customWidth="1"/>
    <col min="12552" max="12552" width="4.85546875" style="84" customWidth="1"/>
    <col min="12553" max="12553" width="13.5703125" style="84" bestFit="1" customWidth="1"/>
    <col min="12554" max="12554" width="28" style="84" bestFit="1" customWidth="1"/>
    <col min="12555" max="12555" width="20.42578125" style="84" bestFit="1" customWidth="1"/>
    <col min="12556" max="12556" width="21.5703125" style="84" bestFit="1" customWidth="1"/>
    <col min="12557" max="12557" width="18.85546875" style="84" bestFit="1" customWidth="1"/>
    <col min="12558" max="12804" width="11.42578125" style="84"/>
    <col min="12805" max="12805" width="45.7109375" style="84" bestFit="1" customWidth="1"/>
    <col min="12806" max="12806" width="18.85546875" style="84" bestFit="1" customWidth="1"/>
    <col min="12807" max="12807" width="20.28515625" style="84" bestFit="1" customWidth="1"/>
    <col min="12808" max="12808" width="4.85546875" style="84" customWidth="1"/>
    <col min="12809" max="12809" width="13.5703125" style="84" bestFit="1" customWidth="1"/>
    <col min="12810" max="12810" width="28" style="84" bestFit="1" customWidth="1"/>
    <col min="12811" max="12811" width="20.42578125" style="84" bestFit="1" customWidth="1"/>
    <col min="12812" max="12812" width="21.5703125" style="84" bestFit="1" customWidth="1"/>
    <col min="12813" max="12813" width="18.85546875" style="84" bestFit="1" customWidth="1"/>
    <col min="12814" max="13060" width="11.42578125" style="84"/>
    <col min="13061" max="13061" width="45.7109375" style="84" bestFit="1" customWidth="1"/>
    <col min="13062" max="13062" width="18.85546875" style="84" bestFit="1" customWidth="1"/>
    <col min="13063" max="13063" width="20.28515625" style="84" bestFit="1" customWidth="1"/>
    <col min="13064" max="13064" width="4.85546875" style="84" customWidth="1"/>
    <col min="13065" max="13065" width="13.5703125" style="84" bestFit="1" customWidth="1"/>
    <col min="13066" max="13066" width="28" style="84" bestFit="1" customWidth="1"/>
    <col min="13067" max="13067" width="20.42578125" style="84" bestFit="1" customWidth="1"/>
    <col min="13068" max="13068" width="21.5703125" style="84" bestFit="1" customWidth="1"/>
    <col min="13069" max="13069" width="18.85546875" style="84" bestFit="1" customWidth="1"/>
    <col min="13070" max="13316" width="11.42578125" style="84"/>
    <col min="13317" max="13317" width="45.7109375" style="84" bestFit="1" customWidth="1"/>
    <col min="13318" max="13318" width="18.85546875" style="84" bestFit="1" customWidth="1"/>
    <col min="13319" max="13319" width="20.28515625" style="84" bestFit="1" customWidth="1"/>
    <col min="13320" max="13320" width="4.85546875" style="84" customWidth="1"/>
    <col min="13321" max="13321" width="13.5703125" style="84" bestFit="1" customWidth="1"/>
    <col min="13322" max="13322" width="28" style="84" bestFit="1" customWidth="1"/>
    <col min="13323" max="13323" width="20.42578125" style="84" bestFit="1" customWidth="1"/>
    <col min="13324" max="13324" width="21.5703125" style="84" bestFit="1" customWidth="1"/>
    <col min="13325" max="13325" width="18.85546875" style="84" bestFit="1" customWidth="1"/>
    <col min="13326" max="13572" width="11.42578125" style="84"/>
    <col min="13573" max="13573" width="45.7109375" style="84" bestFit="1" customWidth="1"/>
    <col min="13574" max="13574" width="18.85546875" style="84" bestFit="1" customWidth="1"/>
    <col min="13575" max="13575" width="20.28515625" style="84" bestFit="1" customWidth="1"/>
    <col min="13576" max="13576" width="4.85546875" style="84" customWidth="1"/>
    <col min="13577" max="13577" width="13.5703125" style="84" bestFit="1" customWidth="1"/>
    <col min="13578" max="13578" width="28" style="84" bestFit="1" customWidth="1"/>
    <col min="13579" max="13579" width="20.42578125" style="84" bestFit="1" customWidth="1"/>
    <col min="13580" max="13580" width="21.5703125" style="84" bestFit="1" customWidth="1"/>
    <col min="13581" max="13581" width="18.85546875" style="84" bestFit="1" customWidth="1"/>
    <col min="13582" max="13828" width="11.42578125" style="84"/>
    <col min="13829" max="13829" width="45.7109375" style="84" bestFit="1" customWidth="1"/>
    <col min="13830" max="13830" width="18.85546875" style="84" bestFit="1" customWidth="1"/>
    <col min="13831" max="13831" width="20.28515625" style="84" bestFit="1" customWidth="1"/>
    <col min="13832" max="13832" width="4.85546875" style="84" customWidth="1"/>
    <col min="13833" max="13833" width="13.5703125" style="84" bestFit="1" customWidth="1"/>
    <col min="13834" max="13834" width="28" style="84" bestFit="1" customWidth="1"/>
    <col min="13835" max="13835" width="20.42578125" style="84" bestFit="1" customWidth="1"/>
    <col min="13836" max="13836" width="21.5703125" style="84" bestFit="1" customWidth="1"/>
    <col min="13837" max="13837" width="18.85546875" style="84" bestFit="1" customWidth="1"/>
    <col min="13838" max="14084" width="11.42578125" style="84"/>
    <col min="14085" max="14085" width="45.7109375" style="84" bestFit="1" customWidth="1"/>
    <col min="14086" max="14086" width="18.85546875" style="84" bestFit="1" customWidth="1"/>
    <col min="14087" max="14087" width="20.28515625" style="84" bestFit="1" customWidth="1"/>
    <col min="14088" max="14088" width="4.85546875" style="84" customWidth="1"/>
    <col min="14089" max="14089" width="13.5703125" style="84" bestFit="1" customWidth="1"/>
    <col min="14090" max="14090" width="28" style="84" bestFit="1" customWidth="1"/>
    <col min="14091" max="14091" width="20.42578125" style="84" bestFit="1" customWidth="1"/>
    <col min="14092" max="14092" width="21.5703125" style="84" bestFit="1" customWidth="1"/>
    <col min="14093" max="14093" width="18.85546875" style="84" bestFit="1" customWidth="1"/>
    <col min="14094" max="14340" width="11.42578125" style="84"/>
    <col min="14341" max="14341" width="45.7109375" style="84" bestFit="1" customWidth="1"/>
    <col min="14342" max="14342" width="18.85546875" style="84" bestFit="1" customWidth="1"/>
    <col min="14343" max="14343" width="20.28515625" style="84" bestFit="1" customWidth="1"/>
    <col min="14344" max="14344" width="4.85546875" style="84" customWidth="1"/>
    <col min="14345" max="14345" width="13.5703125" style="84" bestFit="1" customWidth="1"/>
    <col min="14346" max="14346" width="28" style="84" bestFit="1" customWidth="1"/>
    <col min="14347" max="14347" width="20.42578125" style="84" bestFit="1" customWidth="1"/>
    <col min="14348" max="14348" width="21.5703125" style="84" bestFit="1" customWidth="1"/>
    <col min="14349" max="14349" width="18.85546875" style="84" bestFit="1" customWidth="1"/>
    <col min="14350" max="14596" width="11.42578125" style="84"/>
    <col min="14597" max="14597" width="45.7109375" style="84" bestFit="1" customWidth="1"/>
    <col min="14598" max="14598" width="18.85546875" style="84" bestFit="1" customWidth="1"/>
    <col min="14599" max="14599" width="20.28515625" style="84" bestFit="1" customWidth="1"/>
    <col min="14600" max="14600" width="4.85546875" style="84" customWidth="1"/>
    <col min="14601" max="14601" width="13.5703125" style="84" bestFit="1" customWidth="1"/>
    <col min="14602" max="14602" width="28" style="84" bestFit="1" customWidth="1"/>
    <col min="14603" max="14603" width="20.42578125" style="84" bestFit="1" customWidth="1"/>
    <col min="14604" max="14604" width="21.5703125" style="84" bestFit="1" customWidth="1"/>
    <col min="14605" max="14605" width="18.85546875" style="84" bestFit="1" customWidth="1"/>
    <col min="14606" max="14852" width="11.42578125" style="84"/>
    <col min="14853" max="14853" width="45.7109375" style="84" bestFit="1" customWidth="1"/>
    <col min="14854" max="14854" width="18.85546875" style="84" bestFit="1" customWidth="1"/>
    <col min="14855" max="14855" width="20.28515625" style="84" bestFit="1" customWidth="1"/>
    <col min="14856" max="14856" width="4.85546875" style="84" customWidth="1"/>
    <col min="14857" max="14857" width="13.5703125" style="84" bestFit="1" customWidth="1"/>
    <col min="14858" max="14858" width="28" style="84" bestFit="1" customWidth="1"/>
    <col min="14859" max="14859" width="20.42578125" style="84" bestFit="1" customWidth="1"/>
    <col min="14860" max="14860" width="21.5703125" style="84" bestFit="1" customWidth="1"/>
    <col min="14861" max="14861" width="18.85546875" style="84" bestFit="1" customWidth="1"/>
    <col min="14862" max="15108" width="11.42578125" style="84"/>
    <col min="15109" max="15109" width="45.7109375" style="84" bestFit="1" customWidth="1"/>
    <col min="15110" max="15110" width="18.85546875" style="84" bestFit="1" customWidth="1"/>
    <col min="15111" max="15111" width="20.28515625" style="84" bestFit="1" customWidth="1"/>
    <col min="15112" max="15112" width="4.85546875" style="84" customWidth="1"/>
    <col min="15113" max="15113" width="13.5703125" style="84" bestFit="1" customWidth="1"/>
    <col min="15114" max="15114" width="28" style="84" bestFit="1" customWidth="1"/>
    <col min="15115" max="15115" width="20.42578125" style="84" bestFit="1" customWidth="1"/>
    <col min="15116" max="15116" width="21.5703125" style="84" bestFit="1" customWidth="1"/>
    <col min="15117" max="15117" width="18.85546875" style="84" bestFit="1" customWidth="1"/>
    <col min="15118" max="15364" width="11.42578125" style="84"/>
    <col min="15365" max="15365" width="45.7109375" style="84" bestFit="1" customWidth="1"/>
    <col min="15366" max="15366" width="18.85546875" style="84" bestFit="1" customWidth="1"/>
    <col min="15367" max="15367" width="20.28515625" style="84" bestFit="1" customWidth="1"/>
    <col min="15368" max="15368" width="4.85546875" style="84" customWidth="1"/>
    <col min="15369" max="15369" width="13.5703125" style="84" bestFit="1" customWidth="1"/>
    <col min="15370" max="15370" width="28" style="84" bestFit="1" customWidth="1"/>
    <col min="15371" max="15371" width="20.42578125" style="84" bestFit="1" customWidth="1"/>
    <col min="15372" max="15372" width="21.5703125" style="84" bestFit="1" customWidth="1"/>
    <col min="15373" max="15373" width="18.85546875" style="84" bestFit="1" customWidth="1"/>
    <col min="15374" max="15620" width="11.42578125" style="84"/>
    <col min="15621" max="15621" width="45.7109375" style="84" bestFit="1" customWidth="1"/>
    <col min="15622" max="15622" width="18.85546875" style="84" bestFit="1" customWidth="1"/>
    <col min="15623" max="15623" width="20.28515625" style="84" bestFit="1" customWidth="1"/>
    <col min="15624" max="15624" width="4.85546875" style="84" customWidth="1"/>
    <col min="15625" max="15625" width="13.5703125" style="84" bestFit="1" customWidth="1"/>
    <col min="15626" max="15626" width="28" style="84" bestFit="1" customWidth="1"/>
    <col min="15627" max="15627" width="20.42578125" style="84" bestFit="1" customWidth="1"/>
    <col min="15628" max="15628" width="21.5703125" style="84" bestFit="1" customWidth="1"/>
    <col min="15629" max="15629" width="18.85546875" style="84" bestFit="1" customWidth="1"/>
    <col min="15630" max="15876" width="11.42578125" style="84"/>
    <col min="15877" max="15877" width="45.7109375" style="84" bestFit="1" customWidth="1"/>
    <col min="15878" max="15878" width="18.85546875" style="84" bestFit="1" customWidth="1"/>
    <col min="15879" max="15879" width="20.28515625" style="84" bestFit="1" customWidth="1"/>
    <col min="15880" max="15880" width="4.85546875" style="84" customWidth="1"/>
    <col min="15881" max="15881" width="13.5703125" style="84" bestFit="1" customWidth="1"/>
    <col min="15882" max="15882" width="28" style="84" bestFit="1" customWidth="1"/>
    <col min="15883" max="15883" width="20.42578125" style="84" bestFit="1" customWidth="1"/>
    <col min="15884" max="15884" width="21.5703125" style="84" bestFit="1" customWidth="1"/>
    <col min="15885" max="15885" width="18.85546875" style="84" bestFit="1" customWidth="1"/>
    <col min="15886" max="16132" width="11.42578125" style="84"/>
    <col min="16133" max="16133" width="45.7109375" style="84" bestFit="1" customWidth="1"/>
    <col min="16134" max="16134" width="18.85546875" style="84" bestFit="1" customWidth="1"/>
    <col min="16135" max="16135" width="20.28515625" style="84" bestFit="1" customWidth="1"/>
    <col min="16136" max="16136" width="4.85546875" style="84" customWidth="1"/>
    <col min="16137" max="16137" width="13.5703125" style="84" bestFit="1" customWidth="1"/>
    <col min="16138" max="16138" width="28" style="84" bestFit="1" customWidth="1"/>
    <col min="16139" max="16139" width="20.42578125" style="84" bestFit="1" customWidth="1"/>
    <col min="16140" max="16140" width="21.5703125" style="84" bestFit="1" customWidth="1"/>
    <col min="16141" max="16141" width="18.85546875" style="84" bestFit="1" customWidth="1"/>
    <col min="16142" max="16384" width="11.42578125" style="84"/>
  </cols>
  <sheetData>
    <row r="1" spans="1:15" x14ac:dyDescent="0.25">
      <c r="A1" s="547" t="s">
        <v>120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</row>
    <row r="2" spans="1:15" x14ac:dyDescent="0.25">
      <c r="A2" s="547" t="s">
        <v>254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</row>
    <row r="3" spans="1:15" x14ac:dyDescent="0.25">
      <c r="A3" s="547" t="s">
        <v>251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5" x14ac:dyDescent="0.25">
      <c r="A4" s="547" t="s">
        <v>130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</row>
    <row r="6" spans="1:15" s="230" customFormat="1" ht="36" customHeight="1" x14ac:dyDescent="0.2">
      <c r="A6" s="552" t="s">
        <v>131</v>
      </c>
      <c r="B6" s="545" t="s">
        <v>4</v>
      </c>
      <c r="C6" s="545" t="s">
        <v>132</v>
      </c>
      <c r="D6" s="548" t="s">
        <v>137</v>
      </c>
      <c r="E6" s="549"/>
      <c r="F6" s="545" t="s">
        <v>133</v>
      </c>
      <c r="G6" s="545" t="s">
        <v>134</v>
      </c>
      <c r="H6" s="545" t="s">
        <v>107</v>
      </c>
      <c r="I6" s="551"/>
      <c r="J6" s="545" t="s">
        <v>108</v>
      </c>
      <c r="K6" s="551"/>
      <c r="L6" s="548" t="s">
        <v>136</v>
      </c>
      <c r="M6" s="550"/>
      <c r="N6" s="333" t="s">
        <v>135</v>
      </c>
    </row>
    <row r="7" spans="1:15" s="337" customFormat="1" ht="24" customHeight="1" x14ac:dyDescent="0.2">
      <c r="A7" s="553"/>
      <c r="B7" s="546"/>
      <c r="C7" s="546"/>
      <c r="D7" s="334" t="s">
        <v>35</v>
      </c>
      <c r="E7" s="334" t="s">
        <v>138</v>
      </c>
      <c r="F7" s="546"/>
      <c r="G7" s="546"/>
      <c r="H7" s="335" t="s">
        <v>41</v>
      </c>
      <c r="I7" s="335" t="s">
        <v>32</v>
      </c>
      <c r="J7" s="335" t="s">
        <v>41</v>
      </c>
      <c r="K7" s="335" t="s">
        <v>32</v>
      </c>
      <c r="L7" s="334" t="s">
        <v>35</v>
      </c>
      <c r="M7" s="334" t="s">
        <v>138</v>
      </c>
      <c r="N7" s="336"/>
    </row>
    <row r="8" spans="1:15" s="230" customFormat="1" ht="93.75" customHeight="1" x14ac:dyDescent="0.2">
      <c r="A8" s="199" t="s">
        <v>207</v>
      </c>
      <c r="B8" s="159" t="s">
        <v>208</v>
      </c>
      <c r="C8" s="159">
        <v>3.3</v>
      </c>
      <c r="D8" s="315">
        <v>4500000</v>
      </c>
      <c r="E8" s="316">
        <v>305748.06</v>
      </c>
      <c r="F8" s="228"/>
      <c r="G8" s="228"/>
      <c r="H8" s="160">
        <v>42200</v>
      </c>
      <c r="I8" s="228"/>
      <c r="J8" s="160">
        <v>42308</v>
      </c>
      <c r="K8" s="228"/>
      <c r="L8" s="326"/>
      <c r="M8" s="326"/>
      <c r="N8" s="385" t="s">
        <v>264</v>
      </c>
      <c r="O8" s="337"/>
    </row>
    <row r="9" spans="1:15" s="230" customFormat="1" ht="90.75" customHeight="1" x14ac:dyDescent="0.2">
      <c r="A9" s="199" t="s">
        <v>209</v>
      </c>
      <c r="B9" s="159" t="s">
        <v>210</v>
      </c>
      <c r="C9" s="158">
        <v>3.3</v>
      </c>
      <c r="D9" s="317">
        <v>10000000</v>
      </c>
      <c r="E9" s="318">
        <v>679440.14</v>
      </c>
      <c r="F9" s="231" t="s">
        <v>211</v>
      </c>
      <c r="G9" s="231"/>
      <c r="H9" s="161">
        <v>42200</v>
      </c>
      <c r="I9" s="231"/>
      <c r="J9" s="161">
        <v>42308</v>
      </c>
      <c r="K9" s="231" t="s">
        <v>211</v>
      </c>
      <c r="L9" s="317"/>
      <c r="M9" s="317"/>
      <c r="N9" s="385" t="s">
        <v>264</v>
      </c>
      <c r="O9" s="337"/>
    </row>
    <row r="10" spans="1:15" s="230" customFormat="1" ht="60" x14ac:dyDescent="0.2">
      <c r="A10" s="379" t="s">
        <v>212</v>
      </c>
      <c r="B10" s="380" t="s">
        <v>213</v>
      </c>
      <c r="C10" s="170">
        <v>3.2</v>
      </c>
      <c r="D10" s="319">
        <v>1343660.44</v>
      </c>
      <c r="E10" s="319">
        <v>72630.289999999994</v>
      </c>
      <c r="F10" s="170">
        <v>100</v>
      </c>
      <c r="G10" s="170">
        <v>1</v>
      </c>
      <c r="H10" s="381">
        <v>42216</v>
      </c>
      <c r="I10" s="171">
        <v>42216</v>
      </c>
      <c r="J10" s="381">
        <v>42429</v>
      </c>
      <c r="K10" s="171">
        <v>42247</v>
      </c>
      <c r="L10" s="319">
        <v>396689.64</v>
      </c>
      <c r="M10" s="327"/>
      <c r="N10" s="172"/>
      <c r="O10" s="337"/>
    </row>
    <row r="11" spans="1:15" s="230" customFormat="1" ht="74.25" customHeight="1" x14ac:dyDescent="0.2">
      <c r="A11" s="199" t="s">
        <v>214</v>
      </c>
      <c r="B11" s="158" t="s">
        <v>215</v>
      </c>
      <c r="C11" s="158">
        <v>3.3</v>
      </c>
      <c r="D11" s="317">
        <v>33285120</v>
      </c>
      <c r="E11" s="318">
        <v>2908108.11</v>
      </c>
      <c r="F11" s="162"/>
      <c r="G11" s="162"/>
      <c r="H11" s="161">
        <v>42479</v>
      </c>
      <c r="I11" s="162"/>
      <c r="J11" s="161">
        <v>42735</v>
      </c>
      <c r="K11" s="162"/>
      <c r="L11" s="328"/>
      <c r="M11" s="328"/>
      <c r="N11" s="229" t="s">
        <v>264</v>
      </c>
      <c r="O11" s="337"/>
    </row>
    <row r="12" spans="1:15" s="230" customFormat="1" ht="45" x14ac:dyDescent="0.2">
      <c r="A12" s="379" t="s">
        <v>216</v>
      </c>
      <c r="B12" s="380" t="s">
        <v>217</v>
      </c>
      <c r="C12" s="170">
        <v>3.2</v>
      </c>
      <c r="D12" s="319">
        <v>1315207.4099999999</v>
      </c>
      <c r="E12" s="319">
        <v>71092.289999999994</v>
      </c>
      <c r="F12" s="170">
        <v>100</v>
      </c>
      <c r="G12" s="170">
        <v>1</v>
      </c>
      <c r="H12" s="381">
        <v>42216</v>
      </c>
      <c r="I12" s="171">
        <v>42216</v>
      </c>
      <c r="J12" s="381">
        <v>42429</v>
      </c>
      <c r="K12" s="171">
        <v>42236</v>
      </c>
      <c r="L12" s="319">
        <v>394562.22</v>
      </c>
      <c r="M12" s="319"/>
      <c r="N12" s="172"/>
      <c r="O12" s="337"/>
    </row>
    <row r="13" spans="1:15" x14ac:dyDescent="0.25">
      <c r="A13" s="140"/>
      <c r="B13" s="138"/>
      <c r="C13" s="138"/>
      <c r="D13" s="320"/>
      <c r="E13" s="320"/>
      <c r="F13" s="138"/>
      <c r="G13" s="138"/>
      <c r="H13" s="138"/>
      <c r="I13" s="138"/>
      <c r="J13" s="138"/>
      <c r="K13" s="138"/>
      <c r="L13" s="320"/>
      <c r="M13" s="320"/>
      <c r="N13" s="139"/>
    </row>
    <row r="14" spans="1:15" x14ac:dyDescent="0.25">
      <c r="A14" s="140"/>
      <c r="B14" s="138"/>
      <c r="C14" s="138"/>
      <c r="D14" s="320"/>
      <c r="E14" s="320"/>
      <c r="F14" s="138"/>
      <c r="G14" s="138"/>
      <c r="H14" s="138"/>
      <c r="I14" s="138"/>
      <c r="J14" s="138"/>
      <c r="K14" s="138"/>
      <c r="L14" s="320"/>
      <c r="M14" s="320"/>
      <c r="N14" s="139"/>
    </row>
    <row r="18" spans="1:37" ht="20.25" x14ac:dyDescent="0.25">
      <c r="A18" s="557" t="s">
        <v>44</v>
      </c>
      <c r="B18" s="558"/>
      <c r="C18" s="85"/>
      <c r="D18" s="267"/>
      <c r="E18" s="267"/>
      <c r="F18" s="86"/>
      <c r="G18" s="86"/>
      <c r="H18" s="86"/>
      <c r="I18" s="86"/>
      <c r="J18" s="86"/>
      <c r="K18" s="86"/>
      <c r="L18" s="329"/>
      <c r="M18" s="329"/>
      <c r="N18" s="86"/>
      <c r="O18" s="86"/>
      <c r="P18" s="87"/>
      <c r="Q18" s="87"/>
      <c r="R18" s="88"/>
      <c r="S18" s="88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7"/>
      <c r="AI18" s="87"/>
      <c r="AJ18" s="87"/>
      <c r="AK18" s="87"/>
    </row>
    <row r="19" spans="1:37" ht="20.25" x14ac:dyDescent="0.25">
      <c r="A19" s="559" t="s">
        <v>45</v>
      </c>
      <c r="B19" s="559"/>
      <c r="C19" s="90"/>
      <c r="D19" s="268"/>
      <c r="E19" s="268"/>
      <c r="F19" s="86"/>
      <c r="G19" s="86"/>
      <c r="H19" s="86"/>
      <c r="I19" s="86"/>
      <c r="J19" s="86"/>
      <c r="K19" s="86"/>
      <c r="L19" s="329"/>
      <c r="M19" s="329"/>
      <c r="N19" s="86"/>
      <c r="O19" s="86"/>
      <c r="P19" s="87"/>
      <c r="Q19" s="87"/>
      <c r="R19" s="88"/>
      <c r="S19" s="88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7"/>
      <c r="AI19" s="87"/>
      <c r="AJ19" s="87"/>
      <c r="AK19" s="87"/>
    </row>
    <row r="20" spans="1:37" ht="20.25" x14ac:dyDescent="0.25">
      <c r="A20" s="560" t="s">
        <v>46</v>
      </c>
      <c r="B20" s="560"/>
      <c r="C20" s="91"/>
      <c r="D20" s="269"/>
      <c r="E20" s="269"/>
      <c r="F20" s="86"/>
      <c r="G20" s="86"/>
      <c r="H20" s="86"/>
      <c r="I20" s="86"/>
      <c r="J20" s="86"/>
      <c r="K20" s="86"/>
      <c r="L20" s="329"/>
      <c r="M20" s="329"/>
      <c r="N20" s="86"/>
      <c r="O20" s="86"/>
      <c r="P20" s="87"/>
      <c r="Q20" s="87"/>
      <c r="R20" s="88"/>
      <c r="S20" s="88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7"/>
      <c r="AI20" s="87"/>
      <c r="AJ20" s="87"/>
      <c r="AK20" s="87"/>
    </row>
    <row r="21" spans="1:37" ht="20.25" x14ac:dyDescent="0.25">
      <c r="A21" s="561" t="s">
        <v>47</v>
      </c>
      <c r="B21" s="561"/>
      <c r="C21" s="92"/>
      <c r="D21" s="270"/>
      <c r="E21" s="270"/>
      <c r="F21" s="86"/>
      <c r="G21" s="86"/>
      <c r="H21" s="86"/>
      <c r="I21" s="86"/>
      <c r="J21" s="86"/>
      <c r="K21" s="86"/>
      <c r="L21" s="329"/>
      <c r="M21" s="329"/>
      <c r="N21" s="86"/>
      <c r="O21" s="86"/>
      <c r="P21" s="87"/>
      <c r="Q21" s="87"/>
      <c r="R21" s="88"/>
      <c r="S21" s="88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7"/>
      <c r="AI21" s="87"/>
      <c r="AJ21" s="87"/>
      <c r="AK21" s="87"/>
    </row>
    <row r="22" spans="1:37" x14ac:dyDescent="0.25">
      <c r="A22" s="562" t="s">
        <v>48</v>
      </c>
      <c r="B22" s="562"/>
      <c r="C22" s="93"/>
      <c r="D22" s="271"/>
      <c r="E22" s="271"/>
      <c r="F22" s="94"/>
      <c r="G22" s="94"/>
      <c r="H22" s="94"/>
      <c r="I22" s="95"/>
      <c r="J22" s="94"/>
      <c r="K22" s="94"/>
      <c r="L22" s="330"/>
      <c r="M22" s="330"/>
      <c r="N22" s="94"/>
      <c r="O22" s="94"/>
      <c r="P22" s="95"/>
      <c r="Q22" s="95"/>
      <c r="R22" s="95"/>
      <c r="S22" s="94"/>
      <c r="T22" s="95"/>
      <c r="U22" s="94"/>
      <c r="V22" s="94"/>
      <c r="W22" s="94"/>
      <c r="X22" s="95"/>
      <c r="Y22" s="94"/>
      <c r="Z22" s="96"/>
      <c r="AA22" s="96"/>
      <c r="AB22" s="96"/>
      <c r="AC22" s="96"/>
      <c r="AD22" s="96"/>
      <c r="AE22" s="94"/>
      <c r="AF22" s="94"/>
      <c r="AG22" s="94"/>
      <c r="AH22" s="94"/>
      <c r="AI22" s="94"/>
      <c r="AJ22" s="94"/>
      <c r="AK22" s="94"/>
    </row>
    <row r="23" spans="1:37" x14ac:dyDescent="0.25">
      <c r="A23" s="97"/>
      <c r="B23" s="97"/>
      <c r="C23" s="97"/>
      <c r="D23" s="272"/>
      <c r="E23" s="272"/>
      <c r="F23" s="98"/>
      <c r="G23" s="98"/>
      <c r="H23" s="98"/>
      <c r="I23" s="98"/>
      <c r="J23" s="98"/>
      <c r="K23" s="98"/>
      <c r="L23" s="297"/>
      <c r="M23" s="2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  <c r="AB23" s="98"/>
      <c r="AC23" s="98"/>
      <c r="AD23" s="98"/>
      <c r="AE23" s="98"/>
      <c r="AF23" s="98"/>
      <c r="AG23" s="98"/>
      <c r="AH23" s="98"/>
      <c r="AI23" s="98"/>
      <c r="AJ23" s="98"/>
      <c r="AK23" s="98"/>
    </row>
    <row r="24" spans="1:37" x14ac:dyDescent="0.25">
      <c r="A24" s="79" t="s">
        <v>139</v>
      </c>
      <c r="B24" s="97"/>
      <c r="C24" s="97"/>
      <c r="D24" s="272"/>
      <c r="E24" s="272"/>
      <c r="F24" s="98"/>
      <c r="G24" s="98"/>
      <c r="H24" s="98"/>
      <c r="I24" s="98"/>
      <c r="J24" s="98"/>
      <c r="K24" s="98"/>
      <c r="L24" s="297"/>
      <c r="M24" s="297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9"/>
      <c r="AB24" s="98"/>
      <c r="AC24" s="98"/>
      <c r="AD24" s="98"/>
      <c r="AE24" s="98"/>
      <c r="AF24" s="98"/>
      <c r="AG24" s="98"/>
      <c r="AH24" s="98"/>
      <c r="AI24" s="98"/>
      <c r="AJ24" s="98"/>
      <c r="AK24" s="98"/>
    </row>
    <row r="25" spans="1:37" x14ac:dyDescent="0.25">
      <c r="A25" s="97"/>
      <c r="B25" s="97"/>
      <c r="C25" s="97"/>
      <c r="D25" s="272"/>
      <c r="E25" s="272"/>
      <c r="F25" s="97"/>
      <c r="G25" s="97"/>
      <c r="H25" s="97"/>
      <c r="I25" s="98"/>
      <c r="J25" s="98"/>
      <c r="K25" s="98"/>
      <c r="L25" s="297"/>
      <c r="M25" s="297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9"/>
      <c r="AB25" s="98"/>
      <c r="AC25" s="98"/>
      <c r="AD25" s="98"/>
      <c r="AE25" s="98"/>
      <c r="AF25" s="98"/>
      <c r="AG25" s="98"/>
      <c r="AH25" s="98"/>
      <c r="AI25" s="98"/>
      <c r="AJ25" s="98"/>
      <c r="AK25" s="98"/>
    </row>
    <row r="26" spans="1:37" ht="18" x14ac:dyDescent="0.25">
      <c r="A26" s="100" t="s">
        <v>71</v>
      </c>
      <c r="B26" s="101"/>
      <c r="C26" s="192">
        <v>42936</v>
      </c>
      <c r="D26" s="321"/>
      <c r="E26" s="321"/>
      <c r="F26" s="102"/>
      <c r="G26" s="116"/>
      <c r="H26" s="116"/>
      <c r="I26" s="98"/>
      <c r="J26" s="103" t="s">
        <v>73</v>
      </c>
      <c r="K26" s="104"/>
      <c r="L26" s="331"/>
      <c r="M26" s="331"/>
      <c r="N26" s="350">
        <v>42936</v>
      </c>
      <c r="O26" s="105"/>
      <c r="P26" s="105"/>
      <c r="Q26" s="106"/>
      <c r="AA26" s="106"/>
      <c r="AB26" s="99"/>
      <c r="AC26" s="99"/>
      <c r="AD26" s="97"/>
      <c r="AE26" s="97"/>
      <c r="AF26" s="97"/>
      <c r="AG26" s="97"/>
      <c r="AH26" s="97"/>
      <c r="AI26" s="97"/>
      <c r="AJ26" s="97"/>
      <c r="AK26" s="97"/>
    </row>
    <row r="27" spans="1:37" ht="18" x14ac:dyDescent="0.25">
      <c r="A27" s="107" t="s">
        <v>74</v>
      </c>
      <c r="B27" s="108"/>
      <c r="C27" s="108" t="s">
        <v>265</v>
      </c>
      <c r="D27" s="322"/>
      <c r="E27" s="322"/>
      <c r="F27" s="109"/>
      <c r="G27" s="116"/>
      <c r="H27" s="116"/>
      <c r="I27" s="98"/>
      <c r="J27" s="110" t="s">
        <v>75</v>
      </c>
      <c r="K27" s="111"/>
      <c r="L27" s="332"/>
      <c r="M27" s="332"/>
      <c r="N27" s="112" t="s">
        <v>72</v>
      </c>
      <c r="O27" s="113"/>
      <c r="P27" s="113"/>
      <c r="Q27" s="106"/>
      <c r="AA27" s="106"/>
      <c r="AB27" s="99"/>
      <c r="AC27" s="99"/>
      <c r="AD27" s="97"/>
      <c r="AE27" s="97"/>
      <c r="AF27" s="97"/>
      <c r="AG27" s="97"/>
      <c r="AH27" s="97"/>
      <c r="AI27" s="97"/>
      <c r="AJ27" s="97"/>
      <c r="AK27" s="97"/>
    </row>
    <row r="28" spans="1:37" x14ac:dyDescent="0.25">
      <c r="A28" s="97"/>
      <c r="B28" s="97"/>
      <c r="C28" s="97"/>
      <c r="D28" s="272"/>
      <c r="E28" s="272"/>
      <c r="F28" s="97"/>
      <c r="G28" s="97"/>
      <c r="H28" s="97"/>
      <c r="I28" s="97"/>
      <c r="J28" s="97"/>
      <c r="K28" s="97"/>
      <c r="L28" s="272"/>
      <c r="M28" s="272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114"/>
      <c r="AB28" s="97"/>
      <c r="AC28" s="97"/>
      <c r="AD28" s="97"/>
      <c r="AE28" s="97"/>
      <c r="AF28" s="97"/>
      <c r="AG28" s="97"/>
      <c r="AH28" s="97"/>
      <c r="AI28" s="97"/>
      <c r="AJ28" s="97"/>
      <c r="AK28" s="97"/>
    </row>
    <row r="29" spans="1:37" x14ac:dyDescent="0.25">
      <c r="A29" s="563" t="s">
        <v>253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5"/>
      <c r="O29" s="106"/>
      <c r="P29" s="106"/>
      <c r="Q29" s="106"/>
      <c r="R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</row>
    <row r="30" spans="1:37" x14ac:dyDescent="0.25">
      <c r="A30" s="115"/>
      <c r="B30" s="116"/>
      <c r="C30" s="116"/>
      <c r="D30" s="323"/>
      <c r="E30" s="323"/>
      <c r="F30" s="116"/>
      <c r="G30" s="116"/>
      <c r="H30" s="116"/>
      <c r="I30" s="116"/>
      <c r="J30" s="116"/>
      <c r="K30" s="116"/>
      <c r="L30" s="323"/>
      <c r="M30" s="323"/>
      <c r="N30" s="117"/>
      <c r="O30" s="116"/>
      <c r="P30" s="116"/>
      <c r="Q30" s="116"/>
      <c r="R30" s="116"/>
      <c r="S30" s="97"/>
    </row>
    <row r="31" spans="1:37" x14ac:dyDescent="0.25">
      <c r="A31" s="554" t="s">
        <v>252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6"/>
      <c r="O31" s="118"/>
      <c r="P31" s="118"/>
      <c r="Q31" s="118"/>
      <c r="R31" s="119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</row>
    <row r="32" spans="1:37" x14ac:dyDescent="0.25">
      <c r="A32" s="120"/>
      <c r="B32" s="121"/>
      <c r="C32" s="121"/>
      <c r="D32" s="324"/>
      <c r="E32" s="324"/>
      <c r="F32" s="121"/>
      <c r="G32" s="121"/>
      <c r="H32" s="121"/>
      <c r="I32" s="121"/>
      <c r="J32" s="121"/>
      <c r="K32" s="121"/>
      <c r="L32" s="324"/>
      <c r="M32" s="324"/>
      <c r="N32" s="109"/>
      <c r="O32" s="116"/>
      <c r="P32" s="116"/>
      <c r="Q32" s="116"/>
      <c r="R32" s="116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</row>
  </sheetData>
  <mergeCells count="20">
    <mergeCell ref="A31:N31"/>
    <mergeCell ref="A18:B18"/>
    <mergeCell ref="A19:B19"/>
    <mergeCell ref="A20:B20"/>
    <mergeCell ref="A21:B21"/>
    <mergeCell ref="A22:B22"/>
    <mergeCell ref="A29:N29"/>
    <mergeCell ref="B6:B7"/>
    <mergeCell ref="C6:C7"/>
    <mergeCell ref="F6:F7"/>
    <mergeCell ref="G6:G7"/>
    <mergeCell ref="A1:N1"/>
    <mergeCell ref="A2:N2"/>
    <mergeCell ref="A3:N3"/>
    <mergeCell ref="A4:N4"/>
    <mergeCell ref="D6:E6"/>
    <mergeCell ref="L6:M6"/>
    <mergeCell ref="H6:I6"/>
    <mergeCell ref="J6:K6"/>
    <mergeCell ref="A6:A7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30" sqref="B30"/>
    </sheetView>
  </sheetViews>
  <sheetFormatPr defaultColWidth="11.5703125" defaultRowHeight="12.75" x14ac:dyDescent="0.2"/>
  <cols>
    <col min="1" max="1" width="15.5703125" bestFit="1" customWidth="1"/>
    <col min="2" max="2" width="50.5703125" bestFit="1" customWidth="1"/>
    <col min="3" max="3" width="37" customWidth="1"/>
    <col min="4" max="4" width="27" bestFit="1" customWidth="1"/>
    <col min="5" max="5" width="24" bestFit="1" customWidth="1"/>
  </cols>
  <sheetData>
    <row r="1" spans="1:5" x14ac:dyDescent="0.2">
      <c r="A1" s="34" t="s">
        <v>109</v>
      </c>
      <c r="B1" s="34" t="s">
        <v>110</v>
      </c>
      <c r="C1" s="34" t="s">
        <v>111</v>
      </c>
      <c r="D1" s="34" t="s">
        <v>115</v>
      </c>
      <c r="E1" s="34" t="s">
        <v>82</v>
      </c>
    </row>
    <row r="2" spans="1:5" x14ac:dyDescent="0.2">
      <c r="A2" s="5" t="s">
        <v>112</v>
      </c>
      <c r="B2" s="132" t="s">
        <v>53</v>
      </c>
      <c r="C2" t="s">
        <v>65</v>
      </c>
      <c r="D2" s="5" t="s">
        <v>102</v>
      </c>
      <c r="E2" s="5" t="s">
        <v>116</v>
      </c>
    </row>
    <row r="3" spans="1:5" x14ac:dyDescent="0.2">
      <c r="A3" s="5" t="s">
        <v>113</v>
      </c>
      <c r="B3" s="132" t="s">
        <v>55</v>
      </c>
      <c r="C3" t="s">
        <v>67</v>
      </c>
      <c r="D3" s="5" t="s">
        <v>104</v>
      </c>
      <c r="E3" s="5" t="s">
        <v>117</v>
      </c>
    </row>
    <row r="4" spans="1:5" x14ac:dyDescent="0.2">
      <c r="B4" s="132" t="s">
        <v>59</v>
      </c>
      <c r="C4" t="s">
        <v>69</v>
      </c>
      <c r="D4" s="5" t="s">
        <v>118</v>
      </c>
      <c r="E4" s="5" t="s">
        <v>119</v>
      </c>
    </row>
    <row r="5" spans="1:5" x14ac:dyDescent="0.2">
      <c r="B5" s="132" t="s">
        <v>61</v>
      </c>
      <c r="C5" s="5" t="s">
        <v>114</v>
      </c>
      <c r="D5" s="5" t="s">
        <v>67</v>
      </c>
    </row>
    <row r="6" spans="1:5" x14ac:dyDescent="0.2">
      <c r="B6" s="132" t="s">
        <v>63</v>
      </c>
      <c r="D6" s="5" t="s">
        <v>114</v>
      </c>
    </row>
    <row r="7" spans="1:5" x14ac:dyDescent="0.2">
      <c r="B7" s="132" t="s">
        <v>57</v>
      </c>
    </row>
    <row r="8" spans="1:5" x14ac:dyDescent="0.2">
      <c r="B8" s="132" t="s">
        <v>114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_Submission" ma:contentTypeID="0x0101008431A1D8C2312847944FA20613D3A89100EB38AD71019081469B2AF86C0DFE710D" ma:contentTypeVersion="9" ma:contentTypeDescription="Document Submission Content Type" ma:contentTypeScope="" ma:versionID="7dfdafbe875c7dd473d1d0ef9d530909">
  <xsd:schema xmlns:xsd="http://www.w3.org/2001/XMLSchema" xmlns:xs="http://www.w3.org/2001/XMLSchema" xmlns:p="http://schemas.microsoft.com/office/2006/metadata/properties" xmlns:ns2="d6267e6a-bf3f-4308-983a-8e32ad3cd070" xmlns:ns3="ee363e03-ffe3-4ea8-891f-7c22e1e48952" targetNamespace="http://schemas.microsoft.com/office/2006/metadata/properties" ma:root="true" ma:fieldsID="e3f65101fc90e834a85ca790b1fdcaf5" ns2:_="" ns3:_="">
    <xsd:import namespace="d6267e6a-bf3f-4308-983a-8e32ad3cd070"/>
    <xsd:import namespace="ee363e03-ffe3-4ea8-891f-7c22e1e48952"/>
    <xsd:element name="properties">
      <xsd:complexType>
        <xsd:sequence>
          <xsd:element name="documentManagement">
            <xsd:complexType>
              <xsd:all>
                <xsd:element ref="ns2:AccesstoInformationPolicyException" minOccurs="0"/>
                <xsd:element ref="ns2:Comment1" minOccurs="0"/>
                <xsd:element ref="ns2:DateSubmission" minOccurs="0"/>
                <xsd:element ref="ns2:InformationClassification" minOccurs="0"/>
                <xsd:element ref="ns2:IsitpartofaSeries" minOccurs="0"/>
                <xsd:element ref="ns2:Languages" minOccurs="0"/>
                <xsd:element ref="ns2:ProjectIDNumber" minOccurs="0"/>
                <xsd:element ref="ns2:ReportNumber" minOccurs="0"/>
                <xsd:element ref="ns2:SendMail" minOccurs="0"/>
                <xsd:element ref="ns2:SubmittedBy" minOccurs="0"/>
                <xsd:element ref="ns2:UserSubmittedAbstract" minOccurs="0"/>
                <xsd:element ref="ns3:Document_x0020_Submission_x0020_Workflow" minOccurs="0"/>
                <xsd:element ref="ns3:DocumentName" minOccurs="0"/>
                <xsd:element ref="ns3:Other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67e6a-bf3f-4308-983a-8e32ad3cd070" elementFormDefault="qualified">
    <xsd:import namespace="http://schemas.microsoft.com/office/2006/documentManagement/types"/>
    <xsd:import namespace="http://schemas.microsoft.com/office/infopath/2007/PartnerControls"/>
    <xsd:element name="AccesstoInformationPolicyException" ma:index="8" nillable="true" ma:displayName="Access to Information Policy Exception" ma:internalName="AccesstoInformationPolicyException">
      <xsd:simpleType>
        <xsd:restriction base="dms:Text">
          <xsd:maxLength value="255"/>
        </xsd:restriction>
      </xsd:simpleType>
    </xsd:element>
    <xsd:element name="Comment1" ma:index="9" nillable="true" ma:displayName="Comment" ma:internalName="Comment1">
      <xsd:simpleType>
        <xsd:restriction base="dms:Note"/>
      </xsd:simpleType>
    </xsd:element>
    <xsd:element name="DateSubmission" ma:index="10" nillable="true" ma:displayName="Date of Submission" ma:internalName="DateSubmission">
      <xsd:simpleType>
        <xsd:restriction base="dms:Text">
          <xsd:maxLength value="255"/>
        </xsd:restriction>
      </xsd:simpleType>
    </xsd:element>
    <xsd:element name="InformationClassification" ma:index="11" nillable="true" ma:displayName="Information Classification" ma:internalName="InformationClassification">
      <xsd:simpleType>
        <xsd:restriction base="dms:Text">
          <xsd:maxLength value="255"/>
        </xsd:restriction>
      </xsd:simpleType>
    </xsd:element>
    <xsd:element name="IsitpartofaSeries" ma:index="12" nillable="true" ma:displayName="Is it part of a Series?" ma:internalName="IsitpartofaSeries">
      <xsd:simpleType>
        <xsd:restriction base="dms:Text">
          <xsd:maxLength value="255"/>
        </xsd:restriction>
      </xsd:simpleType>
    </xsd:element>
    <xsd:element name="Languages" ma:index="13" nillable="true" ma:displayName="Languages" ma:internalName="Languages">
      <xsd:simpleType>
        <xsd:restriction base="dms:Text">
          <xsd:maxLength value="255"/>
        </xsd:restriction>
      </xsd:simpleType>
    </xsd:element>
    <xsd:element name="ProjectIDNumber" ma:index="14" nillable="true" ma:displayName="Project ID Number" ma:internalName="ProjectIDNumber">
      <xsd:simpleType>
        <xsd:restriction base="dms:Text">
          <xsd:maxLength value="255"/>
        </xsd:restriction>
      </xsd:simpleType>
    </xsd:element>
    <xsd:element name="ReportNumber" ma:index="15" nillable="true" ma:displayName="Report Number" ma:internalName="ReportNumber" ma:readOnly="false">
      <xsd:simpleType>
        <xsd:restriction base="dms:Text">
          <xsd:maxLength value="255"/>
        </xsd:restriction>
      </xsd:simpleType>
    </xsd:element>
    <xsd:element name="SendMail" ma:index="16" nillable="true" ma:displayName="Send Mail" ma:internalName="SendMail" ma:readOnly="false">
      <xsd:simpleType>
        <xsd:restriction base="dms:Text">
          <xsd:maxLength value="255"/>
        </xsd:restriction>
      </xsd:simpleType>
    </xsd:element>
    <xsd:element name="SubmittedBy" ma:index="17" nillable="true" ma:displayName="Submitted By" ma:internalName="SubmittedBy" ma:readOnly="false">
      <xsd:simpleType>
        <xsd:restriction base="dms:Text">
          <xsd:maxLength value="255"/>
        </xsd:restriction>
      </xsd:simpleType>
    </xsd:element>
    <xsd:element name="UserSubmittedAbstract" ma:index="18" nillable="true" ma:displayName="User Submitted Abstract" ma:internalName="UserSubmittedAbstract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63e03-ffe3-4ea8-891f-7c22e1e48952" elementFormDefault="qualified">
    <xsd:import namespace="http://schemas.microsoft.com/office/2006/documentManagement/types"/>
    <xsd:import namespace="http://schemas.microsoft.com/office/infopath/2007/PartnerControls"/>
    <xsd:element name="Document_x0020_Submission_x0020_Workflow" ma:index="19" nillable="true" ma:displayName="Document Submission Workflow" ma:internalName="Document_x0020_Submission_x0020_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Name" ma:index="20" nillable="true" ma:displayName="Document Name" ma:internalName="DocumentName">
      <xsd:simpleType>
        <xsd:restriction base="dms:Text">
          <xsd:maxLength value="255"/>
        </xsd:restriction>
      </xsd:simpleType>
    </xsd:element>
    <xsd:element name="OtherTitle" ma:index="21" nillable="true" ma:displayName="OtherTitle" ma:internalName="OtherTitl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By xmlns="d6267e6a-bf3f-4308-983a-8e32ad3cd070">Angelica Calderon</SubmittedBy>
    <OtherTitle xmlns="ee363e03-ffe3-4ea8-891f-7c22e1e48952">Mexico - Forests and Climate Change Project : Procurement Plan</OtherTitle>
    <InformationClassification xmlns="d6267e6a-bf3f-4308-983a-8e32ad3cd070">Public</InformationClassification>
    <AccesstoInformationPolicyException xmlns="d6267e6a-bf3f-4308-983a-8e32ad3cd070" xsi:nil="true"/>
    <DateSubmission xmlns="d6267e6a-bf3f-4308-983a-8e32ad3cd070">8/28/2017</DateSubmission>
    <ReportNumber xmlns="d6267e6a-bf3f-4308-983a-8e32ad3cd070" xsi:nil="true"/>
    <Comment1 xmlns="d6267e6a-bf3f-4308-983a-8e32ad3cd070" xsi:nil="true"/>
    <IsitpartofaSeries xmlns="d6267e6a-bf3f-4308-983a-8e32ad3cd070">Procurement Plan</IsitpartofaSeries>
    <Languages xmlns="d6267e6a-bf3f-4308-983a-8e32ad3cd070">Spanish</Languages>
    <Document_x0020_Submission_x0020_Workflow xmlns="ee363e03-ffe3-4ea8-891f-7c22e1e48952">
      <Url xsi:nil="true"/>
      <Description xsi:nil="true"/>
    </Document_x0020_Submission_x0020_Workflow>
    <DocumentName xmlns="ee363e03-ffe3-4ea8-891f-7c22e1e48952">PATF.xlsx</DocumentName>
    <SendMail xmlns="d6267e6a-bf3f-4308-983a-8e32ad3cd070">Acalderon@worldbank.org</SendMail>
    <ProjectIDNumber xmlns="d6267e6a-bf3f-4308-983a-8e32ad3cd070">P123760</ProjectIDNumber>
    <UserSubmittedAbstract xmlns="d6267e6a-bf3f-4308-983a-8e32ad3cd070">Mexico - Proyecto sobre Bosques y Cambio Climático : Plan de Adquisiciones</UserSubmittedAbstract>
  </documentManagement>
</p:properties>
</file>

<file path=customXml/itemProps1.xml><?xml version="1.0" encoding="utf-8"?>
<ds:datastoreItem xmlns:ds="http://schemas.openxmlformats.org/officeDocument/2006/customXml" ds:itemID="{283239E0-5927-45F6-A3EA-82439A9C1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67e6a-bf3f-4308-983a-8e32ad3cd070"/>
    <ds:schemaRef ds:uri="ee363e03-ffe3-4ea8-891f-7c22e1e489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1BEDC7-13C0-4E89-841F-49A67E7EE0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C8AA6D-027C-429C-8760-5E497C2F340E}">
  <ds:schemaRefs>
    <ds:schemaRef ds:uri="http://www.w3.org/XML/1998/namespace"/>
    <ds:schemaRef ds:uri="http://purl.org/dc/elements/1.1/"/>
    <ds:schemaRef ds:uri="http://schemas.microsoft.com/office/infopath/2007/PartnerControls"/>
    <ds:schemaRef ds:uri="d6267e6a-bf3f-4308-983a-8e32ad3cd07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e363e03-ffe3-4ea8-891f-7c22e1e48952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Consultores</vt:lpstr>
      <vt:lpstr>Bienes-Obra- SNC</vt:lpstr>
      <vt:lpstr>Transferencias</vt:lpstr>
      <vt:lpstr>Conceptos</vt:lpstr>
      <vt:lpstr>'Bienes-Obra- SNC'!Print_Area</vt:lpstr>
      <vt:lpstr>Consultores!Print_Area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28_8_2017_15_34_22_PATF.xlsx</dc:title>
  <dc:creator>Ana Maria Jimenez Palma</dc:creator>
  <cp:lastModifiedBy>Jurgita Campbell</cp:lastModifiedBy>
  <dcterms:created xsi:type="dcterms:W3CDTF">2017-06-29T20:17:36Z</dcterms:created>
  <dcterms:modified xsi:type="dcterms:W3CDTF">2017-08-28T20:41:13Z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0x0101008431A1D8C2312847944FA20613D3A89100EB38AD71019081469B2AF86C0DFE710D</vt:lpwstr>
  </property>
</Properties>
</file>